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90" activeTab="0"/>
  </bookViews>
  <sheets>
    <sheet name="prognozy" sheetId="1" r:id="rId1"/>
  </sheets>
  <definedNames>
    <definedName name="_xlnm.Print_Area" localSheetId="0">'prognozy'!$A$1:$E$95</definedName>
  </definedNames>
  <calcPr fullCalcOnLoad="1"/>
</workbook>
</file>

<file path=xl/comments1.xml><?xml version="1.0" encoding="utf-8"?>
<comments xmlns="http://schemas.openxmlformats.org/spreadsheetml/2006/main">
  <authors>
    <author>szpital</author>
  </authors>
  <commentList>
    <comment ref="C174" authorId="0">
      <text>
        <r>
          <rPr>
            <b/>
            <sz val="9"/>
            <rFont val="Tahoma"/>
            <family val="2"/>
          </rPr>
          <t>szpital:</t>
        </r>
        <r>
          <rPr>
            <sz val="9"/>
            <rFont val="Tahoma"/>
            <family val="2"/>
          </rPr>
          <t xml:space="preserve">
inne koszty operacyjne  wynosz€ą 153 325,42
</t>
        </r>
      </text>
    </comment>
  </commentList>
</comments>
</file>

<file path=xl/sharedStrings.xml><?xml version="1.0" encoding="utf-8"?>
<sst xmlns="http://schemas.openxmlformats.org/spreadsheetml/2006/main" count="363" uniqueCount="178">
  <si>
    <t xml:space="preserve">A. PRZYCHODY NETTO ZE SPRZEDAŻY I ZRÓWNANE Z NIMI, W TYM: </t>
  </si>
  <si>
    <t>01</t>
  </si>
  <si>
    <t xml:space="preserve">– od jednostek powiązanych </t>
  </si>
  <si>
    <t>02</t>
  </si>
  <si>
    <t xml:space="preserve">I.Przychody netto ze sprzedaży produktów </t>
  </si>
  <si>
    <t>03</t>
  </si>
  <si>
    <t xml:space="preserve">II.Zmiana stanu produktów (zwiększenie – wartość dodatnia, zmniejszenie – wartość ujemna) </t>
  </si>
  <si>
    <t>04</t>
  </si>
  <si>
    <t xml:space="preserve">III. Koszt wytworzenia produktów na własne potrzeby jednostki </t>
  </si>
  <si>
    <t>05</t>
  </si>
  <si>
    <t xml:space="preserve">IV. Przychody netto ze sprzedaży towarów i materiałów </t>
  </si>
  <si>
    <t>06</t>
  </si>
  <si>
    <t xml:space="preserve">B. KOSZTY DZIAŁALNOŚCI OPERACYJNEJ </t>
  </si>
  <si>
    <t>07</t>
  </si>
  <si>
    <t xml:space="preserve">I.Amortyzacja </t>
  </si>
  <si>
    <t>08</t>
  </si>
  <si>
    <t xml:space="preserve">II. Zużycie materiałów i energii </t>
  </si>
  <si>
    <t>09</t>
  </si>
  <si>
    <t xml:space="preserve">III.Usługi obce </t>
  </si>
  <si>
    <t xml:space="preserve">– podatek akcyzowy </t>
  </si>
  <si>
    <t xml:space="preserve">V. Wynagrodzenia </t>
  </si>
  <si>
    <t xml:space="preserve">VI. Ubezpieczenia społeczne i inne świadczenia </t>
  </si>
  <si>
    <t xml:space="preserve">VII. Pozostałe koszty rodzajowe </t>
  </si>
  <si>
    <t xml:space="preserve">VIII. Wartość sprzedanych towarów i materiałów </t>
  </si>
  <si>
    <t xml:space="preserve">C. ZYSK (STRATA) ZE SPRZEDAŻY (A – B) </t>
  </si>
  <si>
    <t xml:space="preserve">D. POZOSTAŁE PRZYCHODY OPERACYJNE </t>
  </si>
  <si>
    <t xml:space="preserve">I. Zysk ze zbycia niefinansowych aktywów trwałych </t>
  </si>
  <si>
    <t xml:space="preserve">III. Inne przychody operacyjne </t>
  </si>
  <si>
    <t xml:space="preserve">E. POZOSTAŁE KOSZTY OPERACYJNE </t>
  </si>
  <si>
    <t xml:space="preserve">I. Strata ze zbycia niefinansowych aktywów trwałych </t>
  </si>
  <si>
    <t xml:space="preserve">II. Aktualizacja wartości aktywów niefinansowych </t>
  </si>
  <si>
    <t xml:space="preserve">III. Inne koszty operacyjne </t>
  </si>
  <si>
    <t xml:space="preserve">F. ZYSK (STRATA) Z DZIAŁALNOŚCI OPERACYJNEJ (C + D – E) </t>
  </si>
  <si>
    <t xml:space="preserve">G. PRZYCHODY FINANSOWE </t>
  </si>
  <si>
    <t xml:space="preserve">I. Dywidendy i udziały w zyskach, w tym: </t>
  </si>
  <si>
    <t xml:space="preserve">II. Odsetki, w tym: </t>
  </si>
  <si>
    <t xml:space="preserve">III. Zysk ze zbycia inwestycji </t>
  </si>
  <si>
    <t xml:space="preserve">IV. Aktualizacja wartości inwestycji </t>
  </si>
  <si>
    <t xml:space="preserve">V. Inne </t>
  </si>
  <si>
    <t xml:space="preserve">H. KOSZTY FINANSOWE </t>
  </si>
  <si>
    <t xml:space="preserve">I. Odsetki, w tym: </t>
  </si>
  <si>
    <t xml:space="preserve">– dla jednostek powiązanych </t>
  </si>
  <si>
    <t xml:space="preserve">II. Strata ze zbycia inwestycji </t>
  </si>
  <si>
    <t xml:space="preserve">III. Aktualizacja wartości inwestycji </t>
  </si>
  <si>
    <t xml:space="preserve">IV. Inne </t>
  </si>
  <si>
    <t xml:space="preserve">I. ZYSK (STRATA) Z DZIAŁALNOŚCI GOSPODARCZEJ (F + G – H) </t>
  </si>
  <si>
    <t xml:space="preserve">J. WYNIK ZDARZEŃ NADZWYCZAJNYCH (J.I. – J.II.) </t>
  </si>
  <si>
    <t xml:space="preserve">I. Zyski nadzwyczajne </t>
  </si>
  <si>
    <t xml:space="preserve">II. Straty nadzwyczajne </t>
  </si>
  <si>
    <t xml:space="preserve">K. ZYSK (STRATA) BRUTTO (I ± J) </t>
  </si>
  <si>
    <t xml:space="preserve">L. PODATEK DOCHODOWY </t>
  </si>
  <si>
    <t xml:space="preserve">M. POZOSTAŁE OBOWIĄZKOWE ZMNIEJSZENIA ZYSKU (ZWIĘKSZENIA STRATY) </t>
  </si>
  <si>
    <t xml:space="preserve">N. ZYSK (STRATA) NETTO (K – L – M) </t>
  </si>
  <si>
    <t xml:space="preserve">AKTYWA </t>
  </si>
  <si>
    <t xml:space="preserve">A. Aktywa trwałe </t>
  </si>
  <si>
    <t xml:space="preserve">A. Kapitał (fundusz) własny </t>
  </si>
  <si>
    <t xml:space="preserve">I. Wartości niematerialne i prawne </t>
  </si>
  <si>
    <t xml:space="preserve">I. Kapitał (fundusz) podstawowy </t>
  </si>
  <si>
    <t xml:space="preserve">1. Koszty zakończonych prac rozwojowych </t>
  </si>
  <si>
    <t xml:space="preserve">II. Należne wpłaty na kapitał podstawowy (wielkość ujemna) </t>
  </si>
  <si>
    <t xml:space="preserve">2. Wartość firmy </t>
  </si>
  <si>
    <t xml:space="preserve">III. Udziały (akcje) własne (wielkość ujemna) </t>
  </si>
  <si>
    <t xml:space="preserve">3. Inne wartości niematerialne i prawne </t>
  </si>
  <si>
    <t xml:space="preserve">IV. Kapitał (fundusz) zapasowy </t>
  </si>
  <si>
    <t xml:space="preserve">4. Zaliczki na wartości niematerialne i prawne </t>
  </si>
  <si>
    <t xml:space="preserve">V. Kapitał (fundusz) z aktualizacji wyceny </t>
  </si>
  <si>
    <t xml:space="preserve">VI. Pozostałe kapitały (fundusze) rezerwowe </t>
  </si>
  <si>
    <t xml:space="preserve">1. Środki trwałe </t>
  </si>
  <si>
    <t xml:space="preserve">VII. Zysk (strata) z lat ubiegłych </t>
  </si>
  <si>
    <t xml:space="preserve">a) grunty (w tym prawo użytkowania wieczystego gruntu) </t>
  </si>
  <si>
    <t xml:space="preserve">VIII. Zysk (strata) netto </t>
  </si>
  <si>
    <t xml:space="preserve">b) budynki, lokale i obiekty inżynierii lądowej i wodnej </t>
  </si>
  <si>
    <t xml:space="preserve">IX. Odpisy z zysku netto w ciągu roku obrotowego (wielkość ujemna) </t>
  </si>
  <si>
    <t xml:space="preserve">c) urządzenia techniczne i maszyny </t>
  </si>
  <si>
    <t xml:space="preserve">B. Zobowiązania i rezerwy na zobowiązania </t>
  </si>
  <si>
    <t xml:space="preserve">d) środki transportu </t>
  </si>
  <si>
    <t xml:space="preserve">I. Rezerwy na zobowiązania </t>
  </si>
  <si>
    <t xml:space="preserve">e) inne środki trwałe </t>
  </si>
  <si>
    <t xml:space="preserve">1. Rezerwa z tytułu odroczonego podatku dochodowego </t>
  </si>
  <si>
    <t xml:space="preserve">2. Środki trwałe w budowie </t>
  </si>
  <si>
    <t xml:space="preserve">2. Rezerwa na świadczenia emerytalne i podobne </t>
  </si>
  <si>
    <t xml:space="preserve">3. Zaliczki na środki trwałe w budowie </t>
  </si>
  <si>
    <t xml:space="preserve">– długoterminowa </t>
  </si>
  <si>
    <t xml:space="preserve">III. Należności długoterminowe </t>
  </si>
  <si>
    <t xml:space="preserve">– krótkoterminowa </t>
  </si>
  <si>
    <t xml:space="preserve">1. Od jednostek powiązanych </t>
  </si>
  <si>
    <t xml:space="preserve">3. Pozostałe rezerwy </t>
  </si>
  <si>
    <t xml:space="preserve">2. Od pozostałych jednostek </t>
  </si>
  <si>
    <t xml:space="preserve">– długoterminowe </t>
  </si>
  <si>
    <t xml:space="preserve">IV. Inwestycje długoterminowe </t>
  </si>
  <si>
    <t xml:space="preserve">– krótkoterminowe </t>
  </si>
  <si>
    <t xml:space="preserve">1. Nieruchomości </t>
  </si>
  <si>
    <t xml:space="preserve">II. Zobowiązania długoterminowe </t>
  </si>
  <si>
    <t xml:space="preserve">2. Wartości niematerialne i prawne </t>
  </si>
  <si>
    <t xml:space="preserve">1. Wobec jednostek powiązanych </t>
  </si>
  <si>
    <t xml:space="preserve">3. Długoterminowe aktywa finansowe </t>
  </si>
  <si>
    <t xml:space="preserve">2. Wobec pozostałych jednostek </t>
  </si>
  <si>
    <t xml:space="preserve">a) w jednostkach powiązanych </t>
  </si>
  <si>
    <t xml:space="preserve">a) kredyty i pożyczki </t>
  </si>
  <si>
    <t xml:space="preserve">– udziały lub akcje </t>
  </si>
  <si>
    <t xml:space="preserve">b) z tytułu emisji dłużnych papierów wartościowych </t>
  </si>
  <si>
    <t xml:space="preserve">– inne papiery wartościowe </t>
  </si>
  <si>
    <t xml:space="preserve">c) inne zobowiązania finansowe </t>
  </si>
  <si>
    <t xml:space="preserve">– udzielone pożyczki </t>
  </si>
  <si>
    <t xml:space="preserve">d) inne </t>
  </si>
  <si>
    <t xml:space="preserve">– inne długoterminowe aktywa finansowe </t>
  </si>
  <si>
    <t xml:space="preserve">III. Zobowiązania krótkoterminowe </t>
  </si>
  <si>
    <t xml:space="preserve">b) w pozostałych jednostkach </t>
  </si>
  <si>
    <t xml:space="preserve">a) z tytułu dostaw i usług, o okresie wymagalności: </t>
  </si>
  <si>
    <t xml:space="preserve">– do 12 miesięcy </t>
  </si>
  <si>
    <t xml:space="preserve">– powyżej 12 miesięcy </t>
  </si>
  <si>
    <t xml:space="preserve">b) inne </t>
  </si>
  <si>
    <t xml:space="preserve">4. Inne inwestycje długoterminowe </t>
  </si>
  <si>
    <t>2. Wobec pozostałych jednostek</t>
  </si>
  <si>
    <t xml:space="preserve">V. Długoterminowe rozliczenia międzyokresowe </t>
  </si>
  <si>
    <t xml:space="preserve">1. Aktywa z tytułu odroczonego podatku dochodowego </t>
  </si>
  <si>
    <t xml:space="preserve">2. Inne rozliczenia międzyokresowe </t>
  </si>
  <si>
    <t xml:space="preserve">B. Aktywa obrotowe </t>
  </si>
  <si>
    <t xml:space="preserve">d) z tytułu dostaw i usług, o okresie wymagalności: </t>
  </si>
  <si>
    <t xml:space="preserve">I. Zapasy </t>
  </si>
  <si>
    <t xml:space="preserve">1. Materiały </t>
  </si>
  <si>
    <t xml:space="preserve">2. Półprodukty i produkty w toku </t>
  </si>
  <si>
    <t xml:space="preserve">e) zaliczki otrzymane na dostawy </t>
  </si>
  <si>
    <t xml:space="preserve">3. Produkty gotowe </t>
  </si>
  <si>
    <t xml:space="preserve">f) zobowiązania wekslowe </t>
  </si>
  <si>
    <t xml:space="preserve">4. Towary </t>
  </si>
  <si>
    <t xml:space="preserve">g) z tytułu podatków, ceł, ubezpieczeń i innych świadczeń </t>
  </si>
  <si>
    <t xml:space="preserve">5. Zaliczki na dostawy </t>
  </si>
  <si>
    <t>h) z tytułu wynagrodzeń</t>
  </si>
  <si>
    <t>II. Należności krótkoterminowe</t>
  </si>
  <si>
    <t>i) inne</t>
  </si>
  <si>
    <t xml:space="preserve">1. Należności od jednostek powiązanych </t>
  </si>
  <si>
    <t>3. Fundusze specjalne</t>
  </si>
  <si>
    <t xml:space="preserve">a) z tytułu dostaw i usług, o okresie spłaty: </t>
  </si>
  <si>
    <t>IV. Rozliczenia międzyokresowe</t>
  </si>
  <si>
    <t>1. Ujemna wartość firmy</t>
  </si>
  <si>
    <t>– powyżej 12 miesięcy</t>
  </si>
  <si>
    <t>2. Inne rozliczenia międzyokresowe</t>
  </si>
  <si>
    <t>– długoterminowe</t>
  </si>
  <si>
    <t xml:space="preserve">2. Należności od pozostałych jednostek </t>
  </si>
  <si>
    <t>– krótkoterminowe</t>
  </si>
  <si>
    <t>a) z tytułu dostaw i usług, o okresie spłaty:</t>
  </si>
  <si>
    <t xml:space="preserve"> – do 12 miesięcy </t>
  </si>
  <si>
    <t xml:space="preserve">b) z tytułu podatków, dotacji, ceł, ubezpieczeń społecznych i zdrowotnych oraz innych świadczeń </t>
  </si>
  <si>
    <t xml:space="preserve">c) inne </t>
  </si>
  <si>
    <t xml:space="preserve">d) dochodzone na drodze sądowej </t>
  </si>
  <si>
    <t xml:space="preserve">III. Inwestycje krótkoterminowe </t>
  </si>
  <si>
    <t xml:space="preserve">1. Krótkoterminowe aktywa finansowe </t>
  </si>
  <si>
    <t xml:space="preserve">– inne krótkoterminowe aktywa finansowe </t>
  </si>
  <si>
    <t xml:space="preserve">c) środki pieniężne i inne aktywa pieniężne </t>
  </si>
  <si>
    <t xml:space="preserve">– środki pieniężne w kasie i na rachunkach </t>
  </si>
  <si>
    <t xml:space="preserve">– inne środki pieniężne </t>
  </si>
  <si>
    <t xml:space="preserve">– inne aktywa pieniężne </t>
  </si>
  <si>
    <t xml:space="preserve">2. Inne inwestycje krótkoterminowe </t>
  </si>
  <si>
    <t>IV. Krótkoterminowe rozliczenia międzyokresowe</t>
  </si>
  <si>
    <t>Aktywa razem</t>
  </si>
  <si>
    <t>Pasywa razem</t>
  </si>
  <si>
    <r>
      <t>II. Rzeczowe aktywa trwał</t>
    </r>
    <r>
      <rPr>
        <sz val="8.5"/>
        <color indexed="8"/>
        <rFont val="Times New Roman CE"/>
        <family val="1"/>
      </rPr>
      <t xml:space="preserve">e </t>
    </r>
  </si>
  <si>
    <t xml:space="preserve"> </t>
  </si>
  <si>
    <t>31.12.2013</t>
  </si>
  <si>
    <t>31.12.2014</t>
  </si>
  <si>
    <t>V. Dotacje organizatora na działalność bieżącą</t>
  </si>
  <si>
    <t>V. Pozostałe  dotacje i przychody na działność podstawową</t>
  </si>
  <si>
    <t>II. Dotacje  pośrednio związane z działalnością operacyjną</t>
  </si>
  <si>
    <t>-</t>
  </si>
  <si>
    <t>IV. Podatki i opłaty</t>
  </si>
  <si>
    <t>31.12.2015</t>
  </si>
  <si>
    <t>stan na dzień</t>
  </si>
  <si>
    <t>31.12.2016</t>
  </si>
  <si>
    <t>31.12.2017</t>
  </si>
  <si>
    <t>31.12.2018</t>
  </si>
  <si>
    <t>31.12.2019</t>
  </si>
  <si>
    <t>31.12.2020</t>
  </si>
  <si>
    <t>31.12.2021</t>
  </si>
  <si>
    <t>31.12.2022</t>
  </si>
  <si>
    <t>31.12.2023</t>
  </si>
  <si>
    <t>PASYWA</t>
  </si>
  <si>
    <t>RZiS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</si>
</sst>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€&quot;#,##0;\-&quot;€&quot;#,##0"/>
    <numFmt numFmtId="166" formatCode="&quot;€&quot;#,##0;[Red]\-&quot;€&quot;#,##0"/>
    <numFmt numFmtId="167" formatCode="&quot;€&quot;#,##0.00;\-&quot;€&quot;#,##0.00"/>
    <numFmt numFmtId="168" formatCode="&quot;€&quot;#,##0.00;[Red]\-&quot;€&quot;#,##0.00"/>
    <numFmt numFmtId="169" formatCode="_-&quot;€&quot;* #,##0_-;\-&quot;€&quot;* #,##0_-;_-&quot;€&quot;* &quot;-&quot;_-;_-@_-"/>
    <numFmt numFmtId="170" formatCode="_-* #,##0_-;\-* #,##0_-;_-* &quot;-&quot;_-;_-@_-"/>
    <numFmt numFmtId="171" formatCode="_-&quot;€&quot;* #,##0.00_-;\-&quot;€&quot;* #,##0.00_-;_-&quot;€&quot;* &quot;-&quot;??_-;_-@_-"/>
    <numFmt numFmtId="172" formatCode="_-* #,##0.00_-;\-* #,##0.00_-;_-* &quot;-&quot;??_-;_-@_-"/>
    <numFmt numFmtId="173" formatCode="#,##0.00_ ;[Red]\-#,##0.00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-415]d\ mmmm\ yyyy"/>
  </numFmts>
  <fonts count="64">
    <font>
      <sz val="10"/>
      <name val="Arial"/>
      <family val="0"/>
    </font>
    <font>
      <sz val="10"/>
      <name val="Arial CE"/>
      <family val="0"/>
    </font>
    <font>
      <sz val="9"/>
      <color indexed="8"/>
      <name val="Times CE Medium"/>
      <family val="0"/>
    </font>
    <font>
      <b/>
      <sz val="9"/>
      <color indexed="8"/>
      <name val="Times CE Bold"/>
      <family val="0"/>
    </font>
    <font>
      <b/>
      <sz val="13"/>
      <color indexed="8"/>
      <name val="Times CE Bold"/>
      <family val="0"/>
    </font>
    <font>
      <sz val="13"/>
      <color indexed="8"/>
      <name val="Times CE Bold"/>
      <family val="0"/>
    </font>
    <font>
      <b/>
      <sz val="12"/>
      <color indexed="8"/>
      <name val="Times CE Bold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.5"/>
      <color indexed="8"/>
      <name val="Times New Roman CE"/>
      <family val="1"/>
    </font>
    <font>
      <sz val="8.5"/>
      <name val="Times New Roman CE"/>
      <family val="1"/>
    </font>
    <font>
      <b/>
      <sz val="8.5"/>
      <color indexed="8"/>
      <name val="Times New Roman CE"/>
      <family val="1"/>
    </font>
    <font>
      <b/>
      <sz val="12"/>
      <color indexed="8"/>
      <name val="Times New Roman CE"/>
      <family val="1"/>
    </font>
    <font>
      <sz val="12"/>
      <color indexed="8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8"/>
      <color indexed="8"/>
      <name val="Times New Roman CE"/>
      <family val="1"/>
    </font>
    <font>
      <b/>
      <sz val="8.5"/>
      <name val="Times New Roman CE"/>
      <family val="1"/>
    </font>
    <font>
      <b/>
      <sz val="10"/>
      <color indexed="8"/>
      <name val="Times CE Bold"/>
      <family val="0"/>
    </font>
    <font>
      <sz val="10"/>
      <color indexed="8"/>
      <name val="Times New Roman CE"/>
      <family val="1"/>
    </font>
    <font>
      <b/>
      <sz val="12"/>
      <name val="Times New Roman"/>
      <family val="1"/>
    </font>
    <font>
      <sz val="9"/>
      <color indexed="8"/>
      <name val="Times New Roman CE"/>
      <family val="1"/>
    </font>
    <font>
      <sz val="9"/>
      <name val="Tahoma"/>
      <family val="2"/>
    </font>
    <font>
      <b/>
      <sz val="9"/>
      <name val="Tahoma"/>
      <family val="2"/>
    </font>
    <font>
      <sz val="13"/>
      <name val="Times CE Bold"/>
      <family val="0"/>
    </font>
    <font>
      <sz val="8.5"/>
      <name val="Times New Roman"/>
      <family val="1"/>
    </font>
    <font>
      <b/>
      <sz val="8"/>
      <name val="Times New Roman CE"/>
      <family val="1"/>
    </font>
    <font>
      <b/>
      <sz val="13"/>
      <name val="Times CE 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Border="1">
      <alignment/>
      <protection/>
    </xf>
    <xf numFmtId="0" fontId="1" fillId="0" borderId="0" xfId="52" applyBorder="1" applyAlignment="1">
      <alignment/>
      <protection/>
    </xf>
    <xf numFmtId="0" fontId="18" fillId="0" borderId="10" xfId="52" applyFont="1" applyBorder="1" applyAlignment="1">
      <alignment horizontal="left" vertical="center" wrapText="1" indent="1"/>
      <protection/>
    </xf>
    <xf numFmtId="164" fontId="20" fillId="33" borderId="10" xfId="52" applyNumberFormat="1" applyFont="1" applyFill="1" applyBorder="1">
      <alignment/>
      <protection/>
    </xf>
    <xf numFmtId="0" fontId="9" fillId="0" borderId="0" xfId="52" applyFont="1" applyBorder="1" applyAlignment="1">
      <alignment horizontal="center" vertical="center" wrapText="1"/>
      <protection/>
    </xf>
    <xf numFmtId="164" fontId="12" fillId="34" borderId="11" xfId="52" applyNumberFormat="1" applyFont="1" applyFill="1" applyBorder="1" applyAlignment="1">
      <alignment vertical="center" wrapText="1"/>
      <protection/>
    </xf>
    <xf numFmtId="164" fontId="15" fillId="34" borderId="11" xfId="52" applyNumberFormat="1" applyFont="1" applyFill="1" applyBorder="1" applyAlignment="1">
      <alignment vertical="center"/>
      <protection/>
    </xf>
    <xf numFmtId="164" fontId="12" fillId="34" borderId="11" xfId="52" applyNumberFormat="1" applyFont="1" applyFill="1" applyBorder="1" applyAlignment="1" applyProtection="1">
      <alignment vertical="center" wrapText="1"/>
      <protection/>
    </xf>
    <xf numFmtId="164" fontId="12" fillId="0" borderId="11" xfId="52" applyNumberFormat="1" applyFont="1" applyBorder="1" applyAlignment="1" applyProtection="1">
      <alignment vertical="center" wrapText="1"/>
      <protection locked="0"/>
    </xf>
    <xf numFmtId="164" fontId="12" fillId="0" borderId="11" xfId="52" applyNumberFormat="1" applyFont="1" applyFill="1" applyBorder="1" applyAlignment="1" applyProtection="1">
      <alignment vertical="center" wrapText="1"/>
      <protection locked="0"/>
    </xf>
    <xf numFmtId="164" fontId="12" fillId="0" borderId="12" xfId="52" applyNumberFormat="1" applyFont="1" applyFill="1" applyBorder="1" applyAlignment="1" applyProtection="1">
      <alignment vertical="center" wrapText="1"/>
      <protection locked="0"/>
    </xf>
    <xf numFmtId="164" fontId="13" fillId="0" borderId="11" xfId="52" applyNumberFormat="1" applyFont="1" applyFill="1" applyBorder="1" applyAlignment="1" applyProtection="1">
      <alignment vertical="center" wrapText="1"/>
      <protection locked="0"/>
    </xf>
    <xf numFmtId="164" fontId="12" fillId="34" borderId="12" xfId="52" applyNumberFormat="1" applyFont="1" applyFill="1" applyBorder="1" applyAlignment="1">
      <alignment vertical="center" wrapText="1"/>
      <protection/>
    </xf>
    <xf numFmtId="0" fontId="9" fillId="0" borderId="13" xfId="52" applyFont="1" applyBorder="1" applyAlignment="1" quotePrefix="1">
      <alignment horizontal="center" vertical="center" wrapText="1"/>
      <protection/>
    </xf>
    <xf numFmtId="0" fontId="9" fillId="0" borderId="13" xfId="52" applyFont="1" applyFill="1" applyBorder="1" applyAlignment="1" quotePrefix="1">
      <alignment horizontal="center" vertical="center" wrapText="1"/>
      <protection/>
    </xf>
    <xf numFmtId="0" fontId="9" fillId="0" borderId="0" xfId="52" applyFont="1" applyFill="1" applyBorder="1" applyAlignment="1" quotePrefix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 wrapText="1"/>
      <protection/>
    </xf>
    <xf numFmtId="0" fontId="9" fillId="0" borderId="13" xfId="52" applyFont="1" applyBorder="1" applyAlignment="1">
      <alignment horizontal="center" vertical="center" wrapText="1"/>
      <protection/>
    </xf>
    <xf numFmtId="0" fontId="19" fillId="0" borderId="13" xfId="52" applyFont="1" applyFill="1" applyBorder="1" applyAlignment="1">
      <alignment horizontal="center" vertical="center" wrapText="1"/>
      <protection/>
    </xf>
    <xf numFmtId="0" fontId="11" fillId="0" borderId="10" xfId="52" applyFont="1" applyBorder="1" applyAlignment="1">
      <alignment horizontal="left" vertical="center" wrapText="1"/>
      <protection/>
    </xf>
    <xf numFmtId="0" fontId="9" fillId="0" borderId="10" xfId="52" applyFont="1" applyBorder="1" applyAlignment="1">
      <alignment horizontal="left" vertical="center" wrapText="1" indent="1"/>
      <protection/>
    </xf>
    <xf numFmtId="0" fontId="9" fillId="0" borderId="10" xfId="52" applyFont="1" applyFill="1" applyBorder="1" applyAlignment="1">
      <alignment horizontal="left" vertical="center" wrapText="1" indent="1"/>
      <protection/>
    </xf>
    <xf numFmtId="0" fontId="9" fillId="0" borderId="14" xfId="52" applyFont="1" applyFill="1" applyBorder="1" applyAlignment="1">
      <alignment horizontal="left" vertical="center" wrapText="1" indent="1"/>
      <protection/>
    </xf>
    <xf numFmtId="0" fontId="11" fillId="0" borderId="10" xfId="52" applyFont="1" applyFill="1" applyBorder="1" applyAlignment="1">
      <alignment horizontal="left" vertical="center" wrapText="1"/>
      <protection/>
    </xf>
    <xf numFmtId="0" fontId="9" fillId="0" borderId="10" xfId="52" applyFont="1" applyFill="1" applyBorder="1" applyAlignment="1">
      <alignment horizontal="left" vertical="center" wrapText="1" indent="2"/>
      <protection/>
    </xf>
    <xf numFmtId="0" fontId="17" fillId="0" borderId="10" xfId="52" applyFont="1" applyBorder="1" applyAlignment="1">
      <alignment horizontal="left" vertical="center"/>
      <protection/>
    </xf>
    <xf numFmtId="0" fontId="21" fillId="0" borderId="13" xfId="52" applyFont="1" applyFill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left" vertical="center" wrapText="1" indent="1"/>
      <protection/>
    </xf>
    <xf numFmtId="43" fontId="12" fillId="34" borderId="11" xfId="52" applyNumberFormat="1" applyFont="1" applyFill="1" applyBorder="1" applyAlignment="1">
      <alignment vertical="center" wrapText="1"/>
      <protection/>
    </xf>
    <xf numFmtId="0" fontId="9" fillId="0" borderId="0" xfId="52" applyFont="1" applyFill="1" applyBorder="1" applyAlignment="1">
      <alignment horizontal="center" vertical="center" wrapText="1"/>
      <protection/>
    </xf>
    <xf numFmtId="43" fontId="12" fillId="34" borderId="12" xfId="52" applyNumberFormat="1" applyFont="1" applyFill="1" applyBorder="1" applyAlignment="1">
      <alignment vertical="center" wrapText="1"/>
      <protection/>
    </xf>
    <xf numFmtId="0" fontId="9" fillId="0" borderId="14" xfId="52" applyFont="1" applyFill="1" applyBorder="1" applyAlignment="1">
      <alignment horizontal="left" vertical="center" wrapText="1" indent="2"/>
      <protection/>
    </xf>
    <xf numFmtId="0" fontId="11" fillId="0" borderId="14" xfId="52" applyFont="1" applyFill="1" applyBorder="1" applyAlignment="1">
      <alignment horizontal="left" vertical="center" wrapText="1"/>
      <protection/>
    </xf>
    <xf numFmtId="0" fontId="10" fillId="0" borderId="14" xfId="52" applyFont="1" applyBorder="1" applyAlignment="1">
      <alignment horizontal="left" vertical="center" indent="1"/>
      <protection/>
    </xf>
    <xf numFmtId="43" fontId="12" fillId="0" borderId="12" xfId="52" applyNumberFormat="1" applyFont="1" applyFill="1" applyBorder="1" applyAlignment="1" applyProtection="1">
      <alignment vertical="center" wrapText="1"/>
      <protection locked="0"/>
    </xf>
    <xf numFmtId="0" fontId="10" fillId="0" borderId="10" xfId="52" applyFont="1" applyBorder="1" applyAlignment="1">
      <alignment horizontal="left" vertical="center" indent="1"/>
      <protection/>
    </xf>
    <xf numFmtId="0" fontId="17" fillId="0" borderId="14" xfId="52" applyFont="1" applyBorder="1" applyAlignment="1">
      <alignment horizontal="left" vertical="center"/>
      <protection/>
    </xf>
    <xf numFmtId="0" fontId="10" fillId="0" borderId="15" xfId="52" applyFont="1" applyBorder="1" applyAlignment="1">
      <alignment horizontal="left" vertical="center" inden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164" fontId="13" fillId="0" borderId="17" xfId="52" applyNumberFormat="1" applyFont="1" applyFill="1" applyBorder="1" applyAlignment="1" applyProtection="1">
      <alignment vertical="center" wrapText="1"/>
      <protection locked="0"/>
    </xf>
    <xf numFmtId="164" fontId="13" fillId="0" borderId="12" xfId="52" applyNumberFormat="1" applyFont="1" applyFill="1" applyBorder="1" applyAlignment="1" applyProtection="1">
      <alignment vertical="center" wrapText="1"/>
      <protection locked="0"/>
    </xf>
    <xf numFmtId="0" fontId="10" fillId="0" borderId="10" xfId="52" applyFont="1" applyBorder="1" applyAlignment="1">
      <alignment horizontal="left" vertical="center" indent="2"/>
      <protection/>
    </xf>
    <xf numFmtId="0" fontId="10" fillId="0" borderId="14" xfId="52" applyFont="1" applyBorder="1" applyAlignment="1">
      <alignment horizontal="left" vertical="center" indent="2"/>
      <protection/>
    </xf>
    <xf numFmtId="43" fontId="13" fillId="0" borderId="12" xfId="52" applyNumberFormat="1" applyFont="1" applyFill="1" applyBorder="1" applyAlignment="1" applyProtection="1">
      <alignment vertical="center" wrapText="1"/>
      <protection locked="0"/>
    </xf>
    <xf numFmtId="0" fontId="10" fillId="0" borderId="10" xfId="52" applyFont="1" applyBorder="1" applyAlignment="1">
      <alignment horizontal="left" vertical="center" wrapText="1" indent="2"/>
      <protection/>
    </xf>
    <xf numFmtId="164" fontId="15" fillId="0" borderId="11" xfId="52" applyNumberFormat="1" applyFont="1" applyFill="1" applyBorder="1" applyAlignment="1" applyProtection="1">
      <alignment vertical="center"/>
      <protection locked="0"/>
    </xf>
    <xf numFmtId="164" fontId="15" fillId="34" borderId="12" xfId="52" applyNumberFormat="1" applyFont="1" applyFill="1" applyBorder="1" applyAlignment="1">
      <alignment vertical="center"/>
      <protection/>
    </xf>
    <xf numFmtId="164" fontId="14" fillId="0" borderId="11" xfId="52" applyNumberFormat="1" applyFont="1" applyFill="1" applyBorder="1" applyAlignment="1" applyProtection="1">
      <alignment vertical="center"/>
      <protection locked="0"/>
    </xf>
    <xf numFmtId="164" fontId="14" fillId="0" borderId="12" xfId="52" applyNumberFormat="1" applyFont="1" applyFill="1" applyBorder="1" applyAlignment="1" applyProtection="1">
      <alignment vertical="center"/>
      <protection locked="0"/>
    </xf>
    <xf numFmtId="0" fontId="11" fillId="0" borderId="14" xfId="52" applyFont="1" applyBorder="1" applyAlignment="1">
      <alignment horizontal="left" vertical="center" wrapText="1"/>
      <protection/>
    </xf>
    <xf numFmtId="164" fontId="13" fillId="0" borderId="12" xfId="52" applyNumberFormat="1" applyFont="1" applyBorder="1" applyAlignment="1" applyProtection="1">
      <alignment vertical="center" wrapText="1"/>
      <protection locked="0"/>
    </xf>
    <xf numFmtId="164" fontId="13" fillId="0" borderId="11" xfId="52" applyNumberFormat="1" applyFont="1" applyBorder="1" applyAlignment="1" applyProtection="1">
      <alignment vertical="center" wrapText="1"/>
      <protection locked="0"/>
    </xf>
    <xf numFmtId="164" fontId="12" fillId="34" borderId="11" xfId="52" applyNumberFormat="1" applyFont="1" applyFill="1" applyBorder="1" applyAlignment="1" applyProtection="1">
      <alignment vertical="center" wrapText="1"/>
      <protection/>
    </xf>
    <xf numFmtId="43" fontId="12" fillId="34" borderId="12" xfId="52" applyNumberFormat="1" applyFont="1" applyFill="1" applyBorder="1" applyAlignment="1" applyProtection="1">
      <alignment horizontal="right" vertical="center" wrapText="1"/>
      <protection/>
    </xf>
    <xf numFmtId="43" fontId="12" fillId="34" borderId="12" xfId="52" applyNumberFormat="1" applyFont="1" applyFill="1" applyBorder="1" applyAlignment="1">
      <alignment horizontal="right" vertical="center" wrapText="1"/>
      <protection/>
    </xf>
    <xf numFmtId="164" fontId="13" fillId="0" borderId="11" xfId="52" applyNumberFormat="1" applyFont="1" applyFill="1" applyBorder="1" applyAlignment="1" applyProtection="1">
      <alignment horizontal="right" vertical="center" wrapText="1"/>
      <protection locked="0"/>
    </xf>
    <xf numFmtId="0" fontId="9" fillId="0" borderId="10" xfId="52" applyFont="1" applyBorder="1" applyAlignment="1">
      <alignment horizontal="left" vertical="center" wrapText="1" indent="2"/>
      <protection/>
    </xf>
    <xf numFmtId="164" fontId="15" fillId="0" borderId="11" xfId="52" applyNumberFormat="1" applyFont="1" applyFill="1" applyBorder="1" applyAlignment="1" applyProtection="1">
      <alignment horizontal="right" vertical="center" wrapText="1"/>
      <protection locked="0"/>
    </xf>
    <xf numFmtId="164" fontId="14" fillId="0" borderId="12" xfId="52" applyNumberFormat="1" applyFont="1" applyFill="1" applyBorder="1" applyAlignment="1" applyProtection="1">
      <alignment horizontal="right" vertical="center"/>
      <protection locked="0"/>
    </xf>
    <xf numFmtId="43" fontId="15" fillId="34" borderId="11" xfId="52" applyNumberFormat="1" applyFont="1" applyFill="1" applyBorder="1" applyAlignment="1">
      <alignment horizontal="right" vertical="center" wrapText="1"/>
      <protection/>
    </xf>
    <xf numFmtId="0" fontId="9" fillId="0" borderId="14" xfId="52" applyFont="1" applyBorder="1" applyAlignment="1">
      <alignment horizontal="left" vertical="center" wrapText="1" indent="2"/>
      <protection/>
    </xf>
    <xf numFmtId="164" fontId="13" fillId="0" borderId="12" xfId="52" applyNumberFormat="1" applyFont="1" applyFill="1" applyBorder="1" applyAlignment="1" applyProtection="1">
      <alignment horizontal="right" vertical="center" wrapText="1"/>
      <protection locked="0"/>
    </xf>
    <xf numFmtId="0" fontId="9" fillId="0" borderId="14" xfId="52" applyFont="1" applyBorder="1" applyAlignment="1">
      <alignment horizontal="left" vertical="center" wrapText="1" indent="1"/>
      <protection/>
    </xf>
    <xf numFmtId="164" fontId="16" fillId="0" borderId="12" xfId="52" applyNumberFormat="1" applyFont="1" applyFill="1" applyBorder="1" applyAlignment="1" applyProtection="1">
      <alignment horizontal="right" vertical="center" wrapText="1"/>
      <protection locked="0"/>
    </xf>
    <xf numFmtId="43" fontId="14" fillId="34" borderId="11" xfId="52" applyNumberFormat="1" applyFont="1" applyFill="1" applyBorder="1" applyAlignment="1">
      <alignment horizontal="right" vertical="center" wrapText="1"/>
      <protection/>
    </xf>
    <xf numFmtId="164" fontId="14" fillId="0" borderId="12" xfId="52" applyNumberFormat="1" applyFont="1" applyBorder="1" applyAlignment="1" applyProtection="1">
      <alignment horizontal="right" vertical="center" wrapText="1"/>
      <protection locked="0"/>
    </xf>
    <xf numFmtId="43" fontId="15" fillId="0" borderId="12" xfId="52" applyNumberFormat="1" applyFont="1" applyBorder="1" applyAlignment="1" applyProtection="1">
      <alignment vertical="center"/>
      <protection locked="0"/>
    </xf>
    <xf numFmtId="43" fontId="15" fillId="34" borderId="12" xfId="52" applyNumberFormat="1" applyFont="1" applyFill="1" applyBorder="1" applyAlignment="1">
      <alignment vertical="center"/>
      <protection/>
    </xf>
    <xf numFmtId="43" fontId="15" fillId="34" borderId="11" xfId="52" applyNumberFormat="1" applyFont="1" applyFill="1" applyBorder="1" applyAlignment="1">
      <alignment vertical="center"/>
      <protection/>
    </xf>
    <xf numFmtId="164" fontId="15" fillId="0" borderId="11" xfId="52" applyNumberFormat="1" applyFont="1" applyBorder="1" applyAlignment="1" applyProtection="1">
      <alignment vertical="center"/>
      <protection locked="0"/>
    </xf>
    <xf numFmtId="164" fontId="15" fillId="0" borderId="12" xfId="52" applyNumberFormat="1" applyFont="1" applyBorder="1" applyAlignment="1" applyProtection="1">
      <alignment vertical="center"/>
      <protection locked="0"/>
    </xf>
    <xf numFmtId="164" fontId="14" fillId="0" borderId="12" xfId="52" applyNumberFormat="1" applyFont="1" applyBorder="1" applyAlignment="1" applyProtection="1">
      <alignment vertical="center"/>
      <protection locked="0"/>
    </xf>
    <xf numFmtId="164" fontId="14" fillId="0" borderId="12" xfId="52" applyNumberFormat="1" applyFont="1" applyBorder="1" applyAlignment="1" applyProtection="1">
      <alignment vertical="center"/>
      <protection locked="0"/>
    </xf>
    <xf numFmtId="164" fontId="14" fillId="0" borderId="11" xfId="52" applyNumberFormat="1" applyFont="1" applyBorder="1" applyAlignment="1" applyProtection="1">
      <alignment vertical="center"/>
      <protection locked="0"/>
    </xf>
    <xf numFmtId="0" fontId="1" fillId="0" borderId="10" xfId="52" applyBorder="1" applyAlignment="1">
      <alignment/>
      <protection/>
    </xf>
    <xf numFmtId="0" fontId="1" fillId="0" borderId="13" xfId="52" applyBorder="1" applyAlignment="1">
      <alignment/>
      <protection/>
    </xf>
    <xf numFmtId="0" fontId="3" fillId="0" borderId="18" xfId="53" applyFont="1" applyFill="1" applyBorder="1" applyAlignment="1">
      <alignment horizontal="left" wrapText="1" indent="1"/>
      <protection/>
    </xf>
    <xf numFmtId="0" fontId="2" fillId="0" borderId="10" xfId="53" applyFont="1" applyFill="1" applyBorder="1" applyAlignment="1" quotePrefix="1">
      <alignment horizontal="center" vertical="center" wrapText="1"/>
      <protection/>
    </xf>
    <xf numFmtId="4" fontId="4" fillId="34" borderId="10" xfId="53" applyNumberFormat="1" applyFont="1" applyFill="1" applyBorder="1" applyAlignment="1">
      <alignment horizontal="right" vertical="center" wrapText="1"/>
      <protection/>
    </xf>
    <xf numFmtId="0" fontId="3" fillId="0" borderId="18" xfId="53" applyFont="1" applyBorder="1" applyAlignment="1">
      <alignment horizontal="left" wrapText="1" indent="1"/>
      <protection/>
    </xf>
    <xf numFmtId="0" fontId="2" fillId="0" borderId="10" xfId="53" applyFont="1" applyBorder="1" applyAlignment="1" quotePrefix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3" fillId="0" borderId="19" xfId="53" applyFont="1" applyBorder="1" applyAlignment="1">
      <alignment horizontal="left" wrapText="1" indent="1"/>
      <protection/>
    </xf>
    <xf numFmtId="43" fontId="4" fillId="34" borderId="15" xfId="53" applyNumberFormat="1" applyFont="1" applyFill="1" applyBorder="1" applyAlignment="1">
      <alignment horizontal="right" vertical="center" wrapText="1"/>
      <protection/>
    </xf>
    <xf numFmtId="0" fontId="2" fillId="0" borderId="18" xfId="53" applyFont="1" applyBorder="1" applyAlignment="1">
      <alignment horizontal="left" wrapText="1" indent="3"/>
      <protection/>
    </xf>
    <xf numFmtId="4" fontId="5" fillId="0" borderId="10" xfId="53" applyNumberFormat="1" applyFont="1" applyFill="1" applyBorder="1" applyAlignment="1" applyProtection="1">
      <alignment horizontal="right" vertical="center" wrapText="1"/>
      <protection locked="0"/>
    </xf>
    <xf numFmtId="0" fontId="2" fillId="0" borderId="18" xfId="53" applyFont="1" applyBorder="1" applyAlignment="1">
      <alignment horizontal="left" wrapText="1" indent="2"/>
      <protection/>
    </xf>
    <xf numFmtId="4" fontId="5" fillId="0" borderId="10" xfId="53" applyNumberFormat="1" applyFont="1" applyBorder="1" applyAlignment="1" applyProtection="1">
      <alignment horizontal="right" vertical="center" wrapText="1"/>
      <protection locked="0"/>
    </xf>
    <xf numFmtId="0" fontId="2" fillId="0" borderId="20" xfId="53" applyFont="1" applyBorder="1" applyAlignment="1">
      <alignment horizontal="left" wrapText="1" indent="2"/>
      <protection/>
    </xf>
    <xf numFmtId="0" fontId="2" fillId="0" borderId="14" xfId="53" applyFont="1" applyBorder="1" applyAlignment="1" quotePrefix="1">
      <alignment horizontal="center" vertical="center" wrapText="1"/>
      <protection/>
    </xf>
    <xf numFmtId="4" fontId="5" fillId="0" borderId="14" xfId="53" applyNumberFormat="1" applyFont="1" applyBorder="1" applyAlignment="1" applyProtection="1">
      <alignment horizontal="right" vertical="center" wrapText="1"/>
      <protection locked="0"/>
    </xf>
    <xf numFmtId="0" fontId="2" fillId="0" borderId="20" xfId="53" applyFont="1" applyBorder="1" applyAlignment="1">
      <alignment horizontal="left" wrapText="1" indent="3"/>
      <protection/>
    </xf>
    <xf numFmtId="0" fontId="2" fillId="0" borderId="14" xfId="53" applyFont="1" applyBorder="1" applyAlignment="1">
      <alignment horizontal="center" vertical="center" wrapText="1"/>
      <protection/>
    </xf>
    <xf numFmtId="4" fontId="5" fillId="0" borderId="14" xfId="53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53" applyFont="1" applyBorder="1" applyAlignment="1">
      <alignment horizontal="left" wrapText="1" indent="2"/>
      <protection/>
    </xf>
    <xf numFmtId="0" fontId="3" fillId="0" borderId="20" xfId="53" applyFont="1" applyBorder="1" applyAlignment="1">
      <alignment horizontal="left" wrapText="1" indent="1"/>
      <protection/>
    </xf>
    <xf numFmtId="0" fontId="1" fillId="0" borderId="0" xfId="52" applyFont="1">
      <alignment/>
      <protection/>
    </xf>
    <xf numFmtId="164" fontId="1" fillId="0" borderId="0" xfId="52" applyNumberFormat="1" applyFill="1" applyBorder="1">
      <alignment/>
      <protection/>
    </xf>
    <xf numFmtId="4" fontId="24" fillId="0" borderId="14" xfId="53" applyNumberFormat="1" applyFont="1" applyFill="1" applyBorder="1" applyAlignment="1" applyProtection="1">
      <alignment horizontal="right" vertical="center" wrapText="1"/>
      <protection locked="0"/>
    </xf>
    <xf numFmtId="0" fontId="2" fillId="0" borderId="21" xfId="53" applyFont="1" applyBorder="1" applyAlignment="1">
      <alignment horizontal="left" wrapText="1" indent="2"/>
      <protection/>
    </xf>
    <xf numFmtId="4" fontId="5" fillId="0" borderId="22" xfId="53" applyNumberFormat="1" applyFont="1" applyBorder="1" applyAlignment="1" applyProtection="1">
      <alignment horizontal="right" vertical="center" wrapText="1"/>
      <protection locked="0"/>
    </xf>
    <xf numFmtId="0" fontId="2" fillId="0" borderId="23" xfId="53" applyFont="1" applyBorder="1" applyAlignment="1">
      <alignment horizontal="left" wrapText="1" indent="2"/>
      <protection/>
    </xf>
    <xf numFmtId="4" fontId="5" fillId="0" borderId="14" xfId="53" applyNumberFormat="1" applyFont="1" applyBorder="1" applyAlignment="1" applyProtection="1">
      <alignment horizontal="center" vertical="center" wrapText="1"/>
      <protection locked="0"/>
    </xf>
    <xf numFmtId="4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53" applyNumberFormat="1" applyFont="1" applyBorder="1" applyAlignment="1" applyProtection="1">
      <alignment horizontal="center" vertical="center" wrapText="1"/>
      <protection locked="0"/>
    </xf>
    <xf numFmtId="43" fontId="4" fillId="34" borderId="15" xfId="53" applyNumberFormat="1" applyFont="1" applyFill="1" applyBorder="1" applyAlignment="1">
      <alignment horizontal="center" vertical="center" wrapText="1"/>
      <protection/>
    </xf>
    <xf numFmtId="164" fontId="13" fillId="35" borderId="11" xfId="52" applyNumberFormat="1" applyFont="1" applyFill="1" applyBorder="1" applyAlignment="1" applyProtection="1">
      <alignment vertical="center" wrapText="1"/>
      <protection locked="0"/>
    </xf>
    <xf numFmtId="164" fontId="1" fillId="0" borderId="0" xfId="52" applyNumberFormat="1">
      <alignment/>
      <protection/>
    </xf>
    <xf numFmtId="0" fontId="9" fillId="36" borderId="24" xfId="52" applyFont="1" applyFill="1" applyBorder="1" applyAlignment="1">
      <alignment horizontal="center" vertical="center" wrapText="1"/>
      <protection/>
    </xf>
    <xf numFmtId="0" fontId="9" fillId="36" borderId="17" xfId="52" applyFont="1" applyFill="1" applyBorder="1" applyAlignment="1">
      <alignment horizontal="center" vertical="center" wrapText="1"/>
      <protection/>
    </xf>
    <xf numFmtId="0" fontId="9" fillId="0" borderId="25" xfId="52" applyFont="1" applyBorder="1" applyAlignment="1">
      <alignment horizontal="center" vertical="center" wrapText="1"/>
      <protection/>
    </xf>
    <xf numFmtId="0" fontId="25" fillId="0" borderId="25" xfId="52" applyFont="1" applyBorder="1" applyAlignment="1">
      <alignment horizontal="center"/>
      <protection/>
    </xf>
    <xf numFmtId="164" fontId="14" fillId="0" borderId="11" xfId="52" applyNumberFormat="1" applyFont="1" applyFill="1" applyBorder="1" applyAlignment="1">
      <alignment vertical="center"/>
      <protection/>
    </xf>
    <xf numFmtId="164" fontId="14" fillId="0" borderId="12" xfId="52" applyNumberFormat="1" applyFont="1" applyFill="1" applyBorder="1" applyAlignment="1">
      <alignment vertical="center"/>
      <protection/>
    </xf>
    <xf numFmtId="164" fontId="1" fillId="0" borderId="0" xfId="52" applyNumberFormat="1" applyFont="1">
      <alignment/>
      <protection/>
    </xf>
    <xf numFmtId="0" fontId="10" fillId="0" borderId="25" xfId="52" applyFont="1" applyBorder="1" applyAlignment="1">
      <alignment horizontal="center" vertical="center" wrapText="1"/>
      <protection/>
    </xf>
    <xf numFmtId="0" fontId="10" fillId="36" borderId="17" xfId="52" applyFont="1" applyFill="1" applyBorder="1" applyAlignment="1">
      <alignment horizontal="center" vertical="center" wrapText="1"/>
      <protection/>
    </xf>
    <xf numFmtId="164" fontId="15" fillId="34" borderId="11" xfId="52" applyNumberFormat="1" applyFont="1" applyFill="1" applyBorder="1" applyAlignment="1">
      <alignment vertical="center" wrapText="1"/>
      <protection/>
    </xf>
    <xf numFmtId="164" fontId="15" fillId="0" borderId="11" xfId="52" applyNumberFormat="1" applyFont="1" applyBorder="1" applyAlignment="1" applyProtection="1">
      <alignment vertical="center" wrapText="1"/>
      <protection locked="0"/>
    </xf>
    <xf numFmtId="164" fontId="15" fillId="0" borderId="11" xfId="52" applyNumberFormat="1" applyFont="1" applyFill="1" applyBorder="1" applyAlignment="1" applyProtection="1">
      <alignment vertical="center" wrapText="1"/>
      <protection locked="0"/>
    </xf>
    <xf numFmtId="164" fontId="14" fillId="0" borderId="11" xfId="52" applyNumberFormat="1" applyFont="1" applyFill="1" applyBorder="1" applyAlignment="1" applyProtection="1">
      <alignment vertical="center" wrapText="1"/>
      <protection locked="0"/>
    </xf>
    <xf numFmtId="164" fontId="15" fillId="0" borderId="12" xfId="52" applyNumberFormat="1" applyFont="1" applyFill="1" applyBorder="1" applyAlignment="1" applyProtection="1">
      <alignment vertical="center" wrapText="1"/>
      <protection locked="0"/>
    </xf>
    <xf numFmtId="164" fontId="15" fillId="34" borderId="12" xfId="52" applyNumberFormat="1" applyFont="1" applyFill="1" applyBorder="1" applyAlignment="1">
      <alignment vertical="center" wrapText="1"/>
      <protection/>
    </xf>
    <xf numFmtId="164" fontId="14" fillId="35" borderId="11" xfId="52" applyNumberFormat="1" applyFont="1" applyFill="1" applyBorder="1" applyAlignment="1" applyProtection="1">
      <alignment vertical="center" wrapText="1"/>
      <protection locked="0"/>
    </xf>
    <xf numFmtId="43" fontId="15" fillId="34" borderId="11" xfId="52" applyNumberFormat="1" applyFont="1" applyFill="1" applyBorder="1" applyAlignment="1">
      <alignment vertical="center" wrapText="1"/>
      <protection/>
    </xf>
    <xf numFmtId="43" fontId="15" fillId="34" borderId="12" xfId="52" applyNumberFormat="1" applyFont="1" applyFill="1" applyBorder="1" applyAlignment="1">
      <alignment vertical="center" wrapText="1"/>
      <protection/>
    </xf>
    <xf numFmtId="43" fontId="15" fillId="0" borderId="12" xfId="52" applyNumberFormat="1" applyFont="1" applyFill="1" applyBorder="1" applyAlignment="1" applyProtection="1">
      <alignment vertical="center" wrapText="1"/>
      <protection locked="0"/>
    </xf>
    <xf numFmtId="164" fontId="14" fillId="0" borderId="17" xfId="52" applyNumberFormat="1" applyFont="1" applyFill="1" applyBorder="1" applyAlignment="1" applyProtection="1">
      <alignment vertical="center" wrapText="1"/>
      <protection locked="0"/>
    </xf>
    <xf numFmtId="164" fontId="14" fillId="0" borderId="12" xfId="52" applyNumberFormat="1" applyFont="1" applyFill="1" applyBorder="1" applyAlignment="1" applyProtection="1">
      <alignment vertical="center" wrapText="1"/>
      <protection locked="0"/>
    </xf>
    <xf numFmtId="43" fontId="14" fillId="0" borderId="12" xfId="52" applyNumberFormat="1" applyFont="1" applyFill="1" applyBorder="1" applyAlignment="1" applyProtection="1">
      <alignment vertical="center" wrapText="1"/>
      <protection locked="0"/>
    </xf>
    <xf numFmtId="164" fontId="1" fillId="0" borderId="0" xfId="52" applyNumberFormat="1" applyFont="1" applyFill="1" applyBorder="1">
      <alignment/>
      <protection/>
    </xf>
    <xf numFmtId="164" fontId="15" fillId="34" borderId="11" xfId="52" applyNumberFormat="1" applyFont="1" applyFill="1" applyBorder="1" applyAlignment="1" applyProtection="1">
      <alignment vertical="center" wrapText="1"/>
      <protection/>
    </xf>
    <xf numFmtId="164" fontId="14" fillId="0" borderId="12" xfId="52" applyNumberFormat="1" applyFont="1" applyBorder="1" applyAlignment="1" applyProtection="1">
      <alignment vertical="center" wrapText="1"/>
      <protection locked="0"/>
    </xf>
    <xf numFmtId="164" fontId="14" fillId="0" borderId="11" xfId="52" applyNumberFormat="1" applyFont="1" applyBorder="1" applyAlignment="1" applyProtection="1">
      <alignment vertical="center" wrapText="1"/>
      <protection locked="0"/>
    </xf>
    <xf numFmtId="164" fontId="15" fillId="34" borderId="11" xfId="52" applyNumberFormat="1" applyFont="1" applyFill="1" applyBorder="1" applyAlignment="1" applyProtection="1">
      <alignment vertical="center" wrapText="1"/>
      <protection/>
    </xf>
    <xf numFmtId="43" fontId="15" fillId="34" borderId="12" xfId="52" applyNumberFormat="1" applyFont="1" applyFill="1" applyBorder="1" applyAlignment="1" applyProtection="1">
      <alignment horizontal="right" vertical="center" wrapText="1"/>
      <protection/>
    </xf>
    <xf numFmtId="43" fontId="15" fillId="34" borderId="12" xfId="52" applyNumberFormat="1" applyFont="1" applyFill="1" applyBorder="1" applyAlignment="1">
      <alignment horizontal="right" vertical="center" wrapText="1"/>
      <protection/>
    </xf>
    <xf numFmtId="164" fontId="14" fillId="0" borderId="11" xfId="52" applyNumberFormat="1" applyFont="1" applyFill="1" applyBorder="1" applyAlignment="1" applyProtection="1">
      <alignment horizontal="right" vertical="center" wrapText="1"/>
      <protection locked="0"/>
    </xf>
    <xf numFmtId="164" fontId="14" fillId="0" borderId="12" xfId="52" applyNumberFormat="1" applyFont="1" applyFill="1" applyBorder="1" applyAlignment="1" applyProtection="1">
      <alignment horizontal="right" vertical="center" wrapText="1"/>
      <protection locked="0"/>
    </xf>
    <xf numFmtId="164" fontId="26" fillId="0" borderId="12" xfId="52" applyNumberFormat="1" applyFont="1" applyFill="1" applyBorder="1" applyAlignment="1" applyProtection="1">
      <alignment horizontal="right" vertical="center" wrapText="1"/>
      <protection locked="0"/>
    </xf>
    <xf numFmtId="4" fontId="27" fillId="34" borderId="10" xfId="53" applyNumberFormat="1" applyFont="1" applyFill="1" applyBorder="1" applyAlignment="1">
      <alignment horizontal="right" vertical="center" wrapText="1"/>
      <protection/>
    </xf>
    <xf numFmtId="4" fontId="24" fillId="0" borderId="10" xfId="53" applyNumberFormat="1" applyFont="1" applyFill="1" applyBorder="1" applyAlignment="1" applyProtection="1">
      <alignment horizontal="right" vertical="center" wrapText="1"/>
      <protection locked="0"/>
    </xf>
    <xf numFmtId="4" fontId="24" fillId="0" borderId="10" xfId="53" applyNumberFormat="1" applyFont="1" applyBorder="1" applyAlignment="1" applyProtection="1">
      <alignment horizontal="right" vertical="center" wrapText="1"/>
      <protection locked="0"/>
    </xf>
    <xf numFmtId="4" fontId="24" fillId="0" borderId="22" xfId="53" applyNumberFormat="1" applyFont="1" applyBorder="1" applyAlignment="1" applyProtection="1">
      <alignment horizontal="right" vertical="center" wrapText="1"/>
      <protection locked="0"/>
    </xf>
    <xf numFmtId="4" fontId="24" fillId="0" borderId="14" xfId="53" applyNumberFormat="1" applyFont="1" applyBorder="1" applyAlignment="1" applyProtection="1">
      <alignment horizontal="right" vertical="center" wrapText="1"/>
      <protection locked="0"/>
    </xf>
    <xf numFmtId="4" fontId="24" fillId="0" borderId="10" xfId="53" applyNumberFormat="1" applyFont="1" applyBorder="1" applyAlignment="1" applyProtection="1">
      <alignment horizontal="center" vertical="center" wrapText="1"/>
      <protection locked="0"/>
    </xf>
    <xf numFmtId="4" fontId="24" fillId="0" borderId="14" xfId="53" applyNumberFormat="1" applyFont="1" applyBorder="1" applyAlignment="1" applyProtection="1">
      <alignment horizontal="center" vertical="center" wrapText="1"/>
      <protection locked="0"/>
    </xf>
    <xf numFmtId="43" fontId="27" fillId="34" borderId="15" xfId="53" applyNumberFormat="1" applyFont="1" applyFill="1" applyBorder="1" applyAlignment="1">
      <alignment horizontal="center" vertical="center" wrapText="1"/>
      <protection/>
    </xf>
    <xf numFmtId="0" fontId="9" fillId="0" borderId="25" xfId="52" applyFont="1" applyBorder="1" applyAlignment="1">
      <alignment horizontal="center" vertical="center" wrapText="1"/>
      <protection/>
    </xf>
    <xf numFmtId="0" fontId="9" fillId="36" borderId="19" xfId="52" applyFont="1" applyFill="1" applyBorder="1" applyAlignment="1">
      <alignment horizontal="center" vertical="center" wrapText="1"/>
      <protection/>
    </xf>
    <xf numFmtId="0" fontId="9" fillId="36" borderId="16" xfId="52" applyFont="1" applyFill="1" applyBorder="1" applyAlignment="1">
      <alignment horizontal="center" vertical="center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ILANS 2011 I wersja 21 luty" xfId="52"/>
    <cellStyle name="Normalny_RACHUNEK Z I S I wersja 21 luty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0</xdr:rowOff>
    </xdr:from>
    <xdr:to>
      <xdr:col>0</xdr:col>
      <xdr:colOff>2266950</xdr:colOff>
      <xdr:row>6</xdr:row>
      <xdr:rowOff>57150</xdr:rowOff>
    </xdr:to>
    <xdr:grpSp>
      <xdr:nvGrpSpPr>
        <xdr:cNvPr id="1" name="Group 1"/>
        <xdr:cNvGrpSpPr>
          <a:grpSpLocks/>
        </xdr:cNvGrpSpPr>
      </xdr:nvGrpSpPr>
      <xdr:grpSpPr>
        <a:xfrm>
          <a:off x="304800" y="161925"/>
          <a:ext cx="1962150" cy="1152525"/>
          <a:chOff x="30" y="20"/>
          <a:chExt cx="206" cy="108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30" y="20"/>
            <a:ext cx="206" cy="104"/>
            <a:chOff x="30" y="20"/>
            <a:chExt cx="206" cy="104"/>
          </a:xfrm>
          <a:solidFill>
            <a:srgbClr val="FFFFFF"/>
          </a:solidFill>
        </xdr:grpSpPr>
        <xdr:grpSp>
          <xdr:nvGrpSpPr>
            <xdr:cNvPr id="3" name="Group 3"/>
            <xdr:cNvGrpSpPr>
              <a:grpSpLocks/>
            </xdr:cNvGrpSpPr>
          </xdr:nvGrpSpPr>
          <xdr:grpSpPr>
            <a:xfrm>
              <a:off x="30" y="107"/>
              <a:ext cx="17" cy="16"/>
              <a:chOff x="30" y="107"/>
              <a:chExt cx="17" cy="16"/>
            </a:xfrm>
            <a:solidFill>
              <a:srgbClr val="FFFFFF"/>
            </a:solidFill>
          </xdr:grpSpPr>
          <xdr:sp>
            <xdr:nvSpPr>
              <xdr:cNvPr id="4" name="Line 4"/>
              <xdr:cNvSpPr>
                <a:spLocks/>
              </xdr:cNvSpPr>
            </xdr:nvSpPr>
            <xdr:spPr>
              <a:xfrm>
                <a:off x="30" y="107"/>
                <a:ext cx="0" cy="1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" name="Line 5"/>
              <xdr:cNvSpPr>
                <a:spLocks/>
              </xdr:cNvSpPr>
            </xdr:nvSpPr>
            <xdr:spPr>
              <a:xfrm>
                <a:off x="30" y="123"/>
                <a:ext cx="17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6" name="Group 6"/>
            <xdr:cNvGrpSpPr>
              <a:grpSpLocks/>
            </xdr:cNvGrpSpPr>
          </xdr:nvGrpSpPr>
          <xdr:grpSpPr>
            <a:xfrm rot="5400000">
              <a:off x="30" y="20"/>
              <a:ext cx="17" cy="16"/>
              <a:chOff x="30" y="107"/>
              <a:chExt cx="17" cy="16"/>
            </a:xfrm>
            <a:solidFill>
              <a:srgbClr val="FFFFFF"/>
            </a:solidFill>
          </xdr:grpSpPr>
          <xdr:sp>
            <xdr:nvSpPr>
              <xdr:cNvPr id="7" name="Line 7"/>
              <xdr:cNvSpPr>
                <a:spLocks/>
              </xdr:cNvSpPr>
            </xdr:nvSpPr>
            <xdr:spPr>
              <a:xfrm>
                <a:off x="30" y="107"/>
                <a:ext cx="0" cy="1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Line 8"/>
              <xdr:cNvSpPr>
                <a:spLocks/>
              </xdr:cNvSpPr>
            </xdr:nvSpPr>
            <xdr:spPr>
              <a:xfrm>
                <a:off x="30" y="123"/>
                <a:ext cx="17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9" name="Group 9"/>
            <xdr:cNvGrpSpPr>
              <a:grpSpLocks/>
            </xdr:cNvGrpSpPr>
          </xdr:nvGrpSpPr>
          <xdr:grpSpPr>
            <a:xfrm rot="10800000">
              <a:off x="219" y="20"/>
              <a:ext cx="17" cy="16"/>
              <a:chOff x="30" y="107"/>
              <a:chExt cx="17" cy="16"/>
            </a:xfrm>
            <a:solidFill>
              <a:srgbClr val="FFFFFF"/>
            </a:solidFill>
          </xdr:grpSpPr>
          <xdr:sp>
            <xdr:nvSpPr>
              <xdr:cNvPr id="10" name="Line 10"/>
              <xdr:cNvSpPr>
                <a:spLocks/>
              </xdr:cNvSpPr>
            </xdr:nvSpPr>
            <xdr:spPr>
              <a:xfrm>
                <a:off x="30" y="107"/>
                <a:ext cx="0" cy="1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" name="Line 11"/>
              <xdr:cNvSpPr>
                <a:spLocks/>
              </xdr:cNvSpPr>
            </xdr:nvSpPr>
            <xdr:spPr>
              <a:xfrm>
                <a:off x="30" y="123"/>
                <a:ext cx="17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2" name="Group 12"/>
            <xdr:cNvGrpSpPr>
              <a:grpSpLocks/>
            </xdr:cNvGrpSpPr>
          </xdr:nvGrpSpPr>
          <xdr:grpSpPr>
            <a:xfrm rot="16200000">
              <a:off x="220" y="107"/>
              <a:ext cx="16" cy="17"/>
              <a:chOff x="30" y="107"/>
              <a:chExt cx="17" cy="16"/>
            </a:xfrm>
            <a:solidFill>
              <a:srgbClr val="FFFFFF"/>
            </a:solidFill>
          </xdr:grpSpPr>
          <xdr:sp>
            <xdr:nvSpPr>
              <xdr:cNvPr id="13" name="Line 13"/>
              <xdr:cNvSpPr>
                <a:spLocks/>
              </xdr:cNvSpPr>
            </xdr:nvSpPr>
            <xdr:spPr>
              <a:xfrm>
                <a:off x="30" y="107"/>
                <a:ext cx="0" cy="1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" name="Line 14"/>
              <xdr:cNvSpPr>
                <a:spLocks/>
              </xdr:cNvSpPr>
            </xdr:nvSpPr>
            <xdr:spPr>
              <a:xfrm>
                <a:off x="30" y="123"/>
                <a:ext cx="17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15" name="Text Box 15"/>
          <xdr:cNvSpPr txBox="1">
            <a:spLocks noChangeArrowheads="1"/>
          </xdr:cNvSpPr>
        </xdr:nvSpPr>
        <xdr:spPr>
          <a:xfrm>
            <a:off x="86" y="108"/>
            <a:ext cx="102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pieczątka firmowa</a:t>
            </a:r>
          </a:p>
        </xdr:txBody>
      </xdr:sp>
    </xdr:grpSp>
    <xdr:clientData/>
  </xdr:twoCellAnchor>
  <xdr:twoCellAnchor>
    <xdr:from>
      <xdr:col>1</xdr:col>
      <xdr:colOff>114300</xdr:colOff>
      <xdr:row>1</xdr:row>
      <xdr:rowOff>9525</xdr:rowOff>
    </xdr:from>
    <xdr:to>
      <xdr:col>3</xdr:col>
      <xdr:colOff>333375</xdr:colOff>
      <xdr:row>6</xdr:row>
      <xdr:rowOff>47625</xdr:rowOff>
    </xdr:to>
    <xdr:grpSp>
      <xdr:nvGrpSpPr>
        <xdr:cNvPr id="16" name="Group 16"/>
        <xdr:cNvGrpSpPr>
          <a:grpSpLocks/>
        </xdr:cNvGrpSpPr>
      </xdr:nvGrpSpPr>
      <xdr:grpSpPr>
        <a:xfrm>
          <a:off x="2667000" y="171450"/>
          <a:ext cx="1962150" cy="1133475"/>
          <a:chOff x="278" y="21"/>
          <a:chExt cx="206" cy="106"/>
        </a:xfrm>
        <a:solidFill>
          <a:srgbClr val="FFFFFF"/>
        </a:solidFill>
      </xdr:grpSpPr>
      <xdr:grpSp>
        <xdr:nvGrpSpPr>
          <xdr:cNvPr id="17" name="Group 17"/>
          <xdr:cNvGrpSpPr>
            <a:grpSpLocks/>
          </xdr:cNvGrpSpPr>
        </xdr:nvGrpSpPr>
        <xdr:grpSpPr>
          <a:xfrm>
            <a:off x="278" y="21"/>
            <a:ext cx="206" cy="104"/>
            <a:chOff x="30" y="20"/>
            <a:chExt cx="206" cy="104"/>
          </a:xfrm>
          <a:solidFill>
            <a:srgbClr val="FFFFFF"/>
          </a:solidFill>
        </xdr:grpSpPr>
        <xdr:grpSp>
          <xdr:nvGrpSpPr>
            <xdr:cNvPr id="18" name="Group 18"/>
            <xdr:cNvGrpSpPr>
              <a:grpSpLocks/>
            </xdr:cNvGrpSpPr>
          </xdr:nvGrpSpPr>
          <xdr:grpSpPr>
            <a:xfrm>
              <a:off x="30" y="107"/>
              <a:ext cx="17" cy="16"/>
              <a:chOff x="30" y="107"/>
              <a:chExt cx="17" cy="16"/>
            </a:xfrm>
            <a:solidFill>
              <a:srgbClr val="FFFFFF"/>
            </a:solidFill>
          </xdr:grpSpPr>
          <xdr:sp>
            <xdr:nvSpPr>
              <xdr:cNvPr id="19" name="Line 19"/>
              <xdr:cNvSpPr>
                <a:spLocks/>
              </xdr:cNvSpPr>
            </xdr:nvSpPr>
            <xdr:spPr>
              <a:xfrm>
                <a:off x="30" y="107"/>
                <a:ext cx="0" cy="1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0" name="Line 20"/>
              <xdr:cNvSpPr>
                <a:spLocks/>
              </xdr:cNvSpPr>
            </xdr:nvSpPr>
            <xdr:spPr>
              <a:xfrm>
                <a:off x="30" y="123"/>
                <a:ext cx="17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21" name="Group 21"/>
            <xdr:cNvGrpSpPr>
              <a:grpSpLocks/>
            </xdr:cNvGrpSpPr>
          </xdr:nvGrpSpPr>
          <xdr:grpSpPr>
            <a:xfrm rot="5400000">
              <a:off x="30" y="20"/>
              <a:ext cx="17" cy="16"/>
              <a:chOff x="30" y="107"/>
              <a:chExt cx="17" cy="16"/>
            </a:xfrm>
            <a:solidFill>
              <a:srgbClr val="FFFFFF"/>
            </a:solidFill>
          </xdr:grpSpPr>
          <xdr:sp>
            <xdr:nvSpPr>
              <xdr:cNvPr id="22" name="Line 22"/>
              <xdr:cNvSpPr>
                <a:spLocks/>
              </xdr:cNvSpPr>
            </xdr:nvSpPr>
            <xdr:spPr>
              <a:xfrm>
                <a:off x="30" y="107"/>
                <a:ext cx="0" cy="1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" name="Line 23"/>
              <xdr:cNvSpPr>
                <a:spLocks/>
              </xdr:cNvSpPr>
            </xdr:nvSpPr>
            <xdr:spPr>
              <a:xfrm>
                <a:off x="30" y="123"/>
                <a:ext cx="17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24" name="Group 24"/>
            <xdr:cNvGrpSpPr>
              <a:grpSpLocks/>
            </xdr:cNvGrpSpPr>
          </xdr:nvGrpSpPr>
          <xdr:grpSpPr>
            <a:xfrm rot="10800000">
              <a:off x="219" y="20"/>
              <a:ext cx="17" cy="16"/>
              <a:chOff x="30" y="107"/>
              <a:chExt cx="17" cy="16"/>
            </a:xfrm>
            <a:solidFill>
              <a:srgbClr val="FFFFFF"/>
            </a:solidFill>
          </xdr:grpSpPr>
          <xdr:sp>
            <xdr:nvSpPr>
              <xdr:cNvPr id="25" name="Line 25"/>
              <xdr:cNvSpPr>
                <a:spLocks/>
              </xdr:cNvSpPr>
            </xdr:nvSpPr>
            <xdr:spPr>
              <a:xfrm>
                <a:off x="30" y="107"/>
                <a:ext cx="0" cy="1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" name="Line 26"/>
              <xdr:cNvSpPr>
                <a:spLocks/>
              </xdr:cNvSpPr>
            </xdr:nvSpPr>
            <xdr:spPr>
              <a:xfrm>
                <a:off x="30" y="123"/>
                <a:ext cx="17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27" name="Group 27"/>
            <xdr:cNvGrpSpPr>
              <a:grpSpLocks/>
            </xdr:cNvGrpSpPr>
          </xdr:nvGrpSpPr>
          <xdr:grpSpPr>
            <a:xfrm rot="16200000">
              <a:off x="220" y="107"/>
              <a:ext cx="16" cy="17"/>
              <a:chOff x="30" y="107"/>
              <a:chExt cx="17" cy="16"/>
            </a:xfrm>
            <a:solidFill>
              <a:srgbClr val="FFFFFF"/>
            </a:solidFill>
          </xdr:grpSpPr>
          <xdr:sp>
            <xdr:nvSpPr>
              <xdr:cNvPr id="28" name="Line 28"/>
              <xdr:cNvSpPr>
                <a:spLocks/>
              </xdr:cNvSpPr>
            </xdr:nvSpPr>
            <xdr:spPr>
              <a:xfrm>
                <a:off x="30" y="107"/>
                <a:ext cx="0" cy="1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9" name="Line 29"/>
              <xdr:cNvSpPr>
                <a:spLocks/>
              </xdr:cNvSpPr>
            </xdr:nvSpPr>
            <xdr:spPr>
              <a:xfrm>
                <a:off x="30" y="123"/>
                <a:ext cx="17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 fLocksText="0">
        <xdr:nvSpPr>
          <xdr:cNvPr id="30" name="Text Box 30"/>
          <xdr:cNvSpPr txBox="1">
            <a:spLocks noChangeArrowheads="1"/>
          </xdr:cNvSpPr>
        </xdr:nvSpPr>
        <xdr:spPr>
          <a:xfrm>
            <a:off x="360" y="110"/>
            <a:ext cx="102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197"/>
  <sheetViews>
    <sheetView tabSelected="1" zoomScalePageLayoutView="0" workbookViewId="0" topLeftCell="A73">
      <pane xSplit="1" topLeftCell="B1" activePane="topRight" state="frozen"/>
      <selection pane="topLeft" activeCell="A1" sqref="A1"/>
      <selection pane="topRight" activeCell="L206" sqref="L206"/>
    </sheetView>
  </sheetViews>
  <sheetFormatPr defaultColWidth="9.140625" defaultRowHeight="12.75"/>
  <cols>
    <col min="1" max="1" width="38.28125" style="1" customWidth="1"/>
    <col min="2" max="2" width="4.140625" style="1" customWidth="1"/>
    <col min="3" max="3" width="22.00390625" style="1" customWidth="1"/>
    <col min="4" max="4" width="21.7109375" style="98" customWidth="1"/>
    <col min="5" max="13" width="21.7109375" style="1" customWidth="1"/>
    <col min="14" max="16384" width="9.140625" style="1" customWidth="1"/>
  </cols>
  <sheetData>
    <row r="1" ht="12.75"/>
    <row r="2" ht="28.5" customHeight="1"/>
    <row r="3" ht="12.75"/>
    <row r="4" spans="4:10" ht="19.5" customHeight="1">
      <c r="D4" s="116"/>
      <c r="J4" s="109"/>
    </row>
    <row r="5" ht="12.75"/>
    <row r="6" ht="12.75"/>
    <row r="7" ht="12.75"/>
    <row r="8" spans="1:13" s="2" customFormat="1" ht="12.75">
      <c r="A8" s="150" t="s">
        <v>53</v>
      </c>
      <c r="B8" s="150"/>
      <c r="C8" s="113" t="s">
        <v>167</v>
      </c>
      <c r="D8" s="113" t="s">
        <v>167</v>
      </c>
      <c r="E8" s="113" t="s">
        <v>167</v>
      </c>
      <c r="F8" s="113" t="s">
        <v>167</v>
      </c>
      <c r="G8" s="113" t="s">
        <v>167</v>
      </c>
      <c r="H8" s="113" t="s">
        <v>167</v>
      </c>
      <c r="I8" s="113" t="s">
        <v>167</v>
      </c>
      <c r="J8" s="113" t="s">
        <v>167</v>
      </c>
      <c r="K8" s="113" t="s">
        <v>167</v>
      </c>
      <c r="L8" s="113" t="s">
        <v>167</v>
      </c>
      <c r="M8" s="113" t="s">
        <v>167</v>
      </c>
    </row>
    <row r="9" spans="1:13" s="2" customFormat="1" ht="12.75">
      <c r="A9" s="150"/>
      <c r="B9" s="150"/>
      <c r="C9" s="112" t="s">
        <v>159</v>
      </c>
      <c r="D9" s="117" t="s">
        <v>160</v>
      </c>
      <c r="E9" s="112" t="s">
        <v>166</v>
      </c>
      <c r="F9" s="112" t="s">
        <v>168</v>
      </c>
      <c r="G9" s="112" t="s">
        <v>169</v>
      </c>
      <c r="H9" s="112" t="s">
        <v>170</v>
      </c>
      <c r="I9" s="112" t="s">
        <v>171</v>
      </c>
      <c r="J9" s="112" t="s">
        <v>172</v>
      </c>
      <c r="K9" s="112" t="s">
        <v>173</v>
      </c>
      <c r="L9" s="112" t="s">
        <v>174</v>
      </c>
      <c r="M9" s="112" t="s">
        <v>175</v>
      </c>
    </row>
    <row r="10" spans="1:13" s="2" customFormat="1" ht="13.5" thickBot="1">
      <c r="A10" s="151">
        <v>1</v>
      </c>
      <c r="B10" s="152"/>
      <c r="C10" s="110">
        <v>2</v>
      </c>
      <c r="D10" s="118">
        <v>3</v>
      </c>
      <c r="E10" s="111">
        <v>4</v>
      </c>
      <c r="F10" s="111">
        <v>5</v>
      </c>
      <c r="G10" s="111">
        <v>6</v>
      </c>
      <c r="H10" s="111">
        <v>7</v>
      </c>
      <c r="I10" s="111">
        <v>8</v>
      </c>
      <c r="J10" s="111">
        <v>9</v>
      </c>
      <c r="K10" s="111">
        <v>10</v>
      </c>
      <c r="L10" s="111">
        <v>11</v>
      </c>
      <c r="M10" s="111">
        <v>12</v>
      </c>
    </row>
    <row r="11" spans="1:13" s="2" customFormat="1" ht="16.5" thickBot="1">
      <c r="A11" s="21" t="s">
        <v>54</v>
      </c>
      <c r="B11" s="15" t="s">
        <v>1</v>
      </c>
      <c r="C11" s="7">
        <f>C12+C17+C26+C29+C44</f>
        <v>65287246.61000001</v>
      </c>
      <c r="D11" s="119">
        <f aca="true" t="shared" si="0" ref="C11:M11">D12+D17+D26+D29+D44</f>
        <v>86329033.30000001</v>
      </c>
      <c r="E11" s="7">
        <f t="shared" si="0"/>
        <v>95820000</v>
      </c>
      <c r="F11" s="7">
        <f t="shared" si="0"/>
        <v>105110000</v>
      </c>
      <c r="G11" s="7">
        <f t="shared" si="0"/>
        <v>115710000</v>
      </c>
      <c r="H11" s="7">
        <f t="shared" si="0"/>
        <v>125220000</v>
      </c>
      <c r="I11" s="7">
        <f t="shared" si="0"/>
        <v>136520000</v>
      </c>
      <c r="J11" s="7">
        <f t="shared" si="0"/>
        <v>136820000</v>
      </c>
      <c r="K11" s="7">
        <f t="shared" si="0"/>
        <v>136850000</v>
      </c>
      <c r="L11" s="7">
        <f t="shared" si="0"/>
        <v>136850000</v>
      </c>
      <c r="M11" s="7">
        <f t="shared" si="0"/>
        <v>136850000</v>
      </c>
    </row>
    <row r="12" spans="1:13" s="2" customFormat="1" ht="16.5" thickBot="1">
      <c r="A12" s="21" t="s">
        <v>56</v>
      </c>
      <c r="B12" s="15" t="s">
        <v>3</v>
      </c>
      <c r="C12" s="7">
        <f aca="true" t="shared" si="1" ref="C12:M12">C13+C14+C15+C16</f>
        <v>9670.85</v>
      </c>
      <c r="D12" s="119">
        <f t="shared" si="1"/>
        <v>219289.95</v>
      </c>
      <c r="E12" s="7">
        <f t="shared" si="1"/>
        <v>300000</v>
      </c>
      <c r="F12" s="7">
        <f t="shared" si="1"/>
        <v>310000</v>
      </c>
      <c r="G12" s="7">
        <f t="shared" si="1"/>
        <v>310000</v>
      </c>
      <c r="H12" s="7">
        <f t="shared" si="1"/>
        <v>320000</v>
      </c>
      <c r="I12" s="7">
        <f t="shared" si="1"/>
        <v>320000</v>
      </c>
      <c r="J12" s="7">
        <f t="shared" si="1"/>
        <v>320000</v>
      </c>
      <c r="K12" s="7">
        <f t="shared" si="1"/>
        <v>350000</v>
      </c>
      <c r="L12" s="7">
        <f t="shared" si="1"/>
        <v>350000</v>
      </c>
      <c r="M12" s="7">
        <f t="shared" si="1"/>
        <v>350000</v>
      </c>
    </row>
    <row r="13" spans="1:13" s="2" customFormat="1" ht="16.5" thickBot="1">
      <c r="A13" s="22" t="s">
        <v>58</v>
      </c>
      <c r="B13" s="15" t="s">
        <v>5</v>
      </c>
      <c r="C13" s="10"/>
      <c r="D13" s="120"/>
      <c r="E13" s="10"/>
      <c r="F13" s="10"/>
      <c r="G13" s="10"/>
      <c r="H13" s="10"/>
      <c r="I13" s="10"/>
      <c r="J13" s="10"/>
      <c r="K13" s="10"/>
      <c r="L13" s="10"/>
      <c r="M13" s="10"/>
    </row>
    <row r="14" spans="1:13" s="2" customFormat="1" ht="16.5" thickBot="1">
      <c r="A14" s="23" t="s">
        <v>60</v>
      </c>
      <c r="B14" s="16" t="s">
        <v>7</v>
      </c>
      <c r="C14" s="11"/>
      <c r="D14" s="121"/>
      <c r="E14" s="11"/>
      <c r="F14" s="11"/>
      <c r="G14" s="11"/>
      <c r="H14" s="11"/>
      <c r="I14" s="11"/>
      <c r="J14" s="11"/>
      <c r="K14" s="11"/>
      <c r="L14" s="11"/>
      <c r="M14" s="11"/>
    </row>
    <row r="15" spans="1:13" s="2" customFormat="1" ht="15.75" thickBot="1">
      <c r="A15" s="23" t="s">
        <v>62</v>
      </c>
      <c r="B15" s="16" t="s">
        <v>9</v>
      </c>
      <c r="C15" s="13">
        <v>9670.85</v>
      </c>
      <c r="D15" s="122">
        <v>219289.95</v>
      </c>
      <c r="E15" s="13">
        <v>300000</v>
      </c>
      <c r="F15" s="13">
        <v>310000</v>
      </c>
      <c r="G15" s="13">
        <v>310000</v>
      </c>
      <c r="H15" s="13">
        <v>320000</v>
      </c>
      <c r="I15" s="13">
        <v>320000</v>
      </c>
      <c r="J15" s="13">
        <v>320000</v>
      </c>
      <c r="K15" s="13">
        <v>350000</v>
      </c>
      <c r="L15" s="13">
        <v>350000</v>
      </c>
      <c r="M15" s="13">
        <v>350000</v>
      </c>
    </row>
    <row r="16" spans="1:13" s="2" customFormat="1" ht="24.75" thickBot="1">
      <c r="A16" s="24" t="s">
        <v>64</v>
      </c>
      <c r="B16" s="17" t="s">
        <v>11</v>
      </c>
      <c r="C16" s="12"/>
      <c r="D16" s="123"/>
      <c r="E16" s="12"/>
      <c r="F16" s="12"/>
      <c r="G16" s="12"/>
      <c r="H16" s="12"/>
      <c r="I16" s="12"/>
      <c r="J16" s="12"/>
      <c r="K16" s="12"/>
      <c r="L16" s="12"/>
      <c r="M16" s="12"/>
    </row>
    <row r="17" spans="1:13" s="2" customFormat="1" ht="16.5" thickBot="1">
      <c r="A17" s="25" t="s">
        <v>157</v>
      </c>
      <c r="B17" s="16" t="s">
        <v>13</v>
      </c>
      <c r="C17" s="7">
        <f aca="true" t="shared" si="2" ref="C17:M17">C18+C24+C25</f>
        <v>65277575.760000005</v>
      </c>
      <c r="D17" s="119">
        <f t="shared" si="2"/>
        <v>86109743.35000001</v>
      </c>
      <c r="E17" s="7">
        <f t="shared" si="2"/>
        <v>95520000</v>
      </c>
      <c r="F17" s="7">
        <f t="shared" si="2"/>
        <v>104800000</v>
      </c>
      <c r="G17" s="7">
        <f t="shared" si="2"/>
        <v>115400000</v>
      </c>
      <c r="H17" s="7">
        <f t="shared" si="2"/>
        <v>124900000</v>
      </c>
      <c r="I17" s="7">
        <f t="shared" si="2"/>
        <v>136200000</v>
      </c>
      <c r="J17" s="7">
        <f t="shared" si="2"/>
        <v>136500000</v>
      </c>
      <c r="K17" s="7">
        <f t="shared" si="2"/>
        <v>136500000</v>
      </c>
      <c r="L17" s="7">
        <f t="shared" si="2"/>
        <v>136500000</v>
      </c>
      <c r="M17" s="7">
        <f t="shared" si="2"/>
        <v>136500000</v>
      </c>
    </row>
    <row r="18" spans="1:13" s="3" customFormat="1" ht="16.5" thickBot="1">
      <c r="A18" s="24" t="s">
        <v>67</v>
      </c>
      <c r="B18" s="17" t="s">
        <v>15</v>
      </c>
      <c r="C18" s="14">
        <f aca="true" t="shared" si="3" ref="C18:M18">C19+C20+C21+C22+C23</f>
        <v>34100407.74</v>
      </c>
      <c r="D18" s="124">
        <f t="shared" si="3"/>
        <v>45570640.32000001</v>
      </c>
      <c r="E18" s="14">
        <f t="shared" si="3"/>
        <v>85000000</v>
      </c>
      <c r="F18" s="14">
        <f t="shared" si="3"/>
        <v>95520000</v>
      </c>
      <c r="G18" s="14">
        <f t="shared" si="3"/>
        <v>105800000</v>
      </c>
      <c r="H18" s="14">
        <f t="shared" si="3"/>
        <v>115800000</v>
      </c>
      <c r="I18" s="14">
        <f t="shared" si="3"/>
        <v>124900000</v>
      </c>
      <c r="J18" s="14">
        <f t="shared" si="3"/>
        <v>136500000</v>
      </c>
      <c r="K18" s="14">
        <f t="shared" si="3"/>
        <v>136500000</v>
      </c>
      <c r="L18" s="14">
        <f t="shared" si="3"/>
        <v>136500000</v>
      </c>
      <c r="M18" s="14">
        <f t="shared" si="3"/>
        <v>136500000</v>
      </c>
    </row>
    <row r="19" spans="1:13" s="3" customFormat="1" ht="24.75" thickBot="1">
      <c r="A19" s="26" t="s">
        <v>69</v>
      </c>
      <c r="B19" s="16" t="s">
        <v>17</v>
      </c>
      <c r="C19" s="108">
        <v>2652523.51</v>
      </c>
      <c r="D19" s="125">
        <v>2652523.51</v>
      </c>
      <c r="E19" s="108">
        <v>3000000</v>
      </c>
      <c r="F19" s="108">
        <v>3000000</v>
      </c>
      <c r="G19" s="108">
        <v>3000000</v>
      </c>
      <c r="H19" s="108">
        <v>3400000</v>
      </c>
      <c r="I19" s="108">
        <v>3400000</v>
      </c>
      <c r="J19" s="108">
        <v>3400000</v>
      </c>
      <c r="K19" s="108">
        <v>3400000</v>
      </c>
      <c r="L19" s="108">
        <v>3400000</v>
      </c>
      <c r="M19" s="108">
        <v>3400000</v>
      </c>
    </row>
    <row r="20" spans="1:13" s="3" customFormat="1" ht="24.75" thickBot="1">
      <c r="A20" s="26" t="s">
        <v>71</v>
      </c>
      <c r="B20" s="18">
        <v>10</v>
      </c>
      <c r="C20" s="108">
        <v>25429144.6</v>
      </c>
      <c r="D20" s="125">
        <v>32742071.87</v>
      </c>
      <c r="E20" s="108">
        <v>65200000</v>
      </c>
      <c r="F20" s="108">
        <f>75200000</f>
        <v>75200000</v>
      </c>
      <c r="G20" s="108">
        <v>83200000</v>
      </c>
      <c r="H20" s="108">
        <v>90800000</v>
      </c>
      <c r="I20" s="108">
        <v>99800000</v>
      </c>
      <c r="J20" s="108">
        <v>107100000</v>
      </c>
      <c r="K20" s="108">
        <v>107100000</v>
      </c>
      <c r="L20" s="108">
        <v>107100000</v>
      </c>
      <c r="M20" s="108">
        <v>107100000</v>
      </c>
    </row>
    <row r="21" spans="1:13" s="3" customFormat="1" ht="15.75" thickBot="1">
      <c r="A21" s="26" t="s">
        <v>73</v>
      </c>
      <c r="B21" s="18">
        <v>11</v>
      </c>
      <c r="C21" s="13">
        <v>2942012.63</v>
      </c>
      <c r="D21" s="122">
        <v>6808396.86</v>
      </c>
      <c r="E21" s="13">
        <v>9800000</v>
      </c>
      <c r="F21" s="13">
        <v>9800000</v>
      </c>
      <c r="G21" s="13">
        <v>11080000</v>
      </c>
      <c r="H21" s="13">
        <v>12580000</v>
      </c>
      <c r="I21" s="13">
        <v>12680000</v>
      </c>
      <c r="J21" s="13">
        <v>12880000</v>
      </c>
      <c r="K21" s="13">
        <v>12880000</v>
      </c>
      <c r="L21" s="13">
        <v>12880000</v>
      </c>
      <c r="M21" s="13">
        <v>12880000</v>
      </c>
    </row>
    <row r="22" spans="1:13" s="3" customFormat="1" ht="15.75" thickBot="1">
      <c r="A22" s="26" t="s">
        <v>75</v>
      </c>
      <c r="B22" s="19">
        <v>12</v>
      </c>
      <c r="C22" s="108">
        <v>1521749.78</v>
      </c>
      <c r="D22" s="125">
        <v>1256269.74</v>
      </c>
      <c r="E22" s="108">
        <v>2500000</v>
      </c>
      <c r="F22" s="108">
        <v>2500000</v>
      </c>
      <c r="G22" s="108">
        <v>2500000</v>
      </c>
      <c r="H22" s="108">
        <v>2500000</v>
      </c>
      <c r="I22" s="108">
        <v>2500000</v>
      </c>
      <c r="J22" s="108">
        <v>2800000</v>
      </c>
      <c r="K22" s="108">
        <v>2800000</v>
      </c>
      <c r="L22" s="108">
        <v>2800000</v>
      </c>
      <c r="M22" s="108">
        <v>2800000</v>
      </c>
    </row>
    <row r="23" spans="1:13" s="3" customFormat="1" ht="15.75" thickBot="1">
      <c r="A23" s="26" t="s">
        <v>77</v>
      </c>
      <c r="B23" s="19">
        <v>13</v>
      </c>
      <c r="C23" s="108">
        <v>1554977.22</v>
      </c>
      <c r="D23" s="125">
        <v>2111378.34</v>
      </c>
      <c r="E23" s="108">
        <v>4500000</v>
      </c>
      <c r="F23" s="108">
        <v>5020000</v>
      </c>
      <c r="G23" s="108">
        <v>6020000</v>
      </c>
      <c r="H23" s="108">
        <v>6520000</v>
      </c>
      <c r="I23" s="108">
        <v>6520000</v>
      </c>
      <c r="J23" s="108">
        <v>10320000</v>
      </c>
      <c r="K23" s="108">
        <v>10320000</v>
      </c>
      <c r="L23" s="108">
        <v>10320000</v>
      </c>
      <c r="M23" s="108">
        <v>10320000</v>
      </c>
    </row>
    <row r="24" spans="1:13" s="3" customFormat="1" ht="15.75" thickBot="1">
      <c r="A24" s="23" t="s">
        <v>79</v>
      </c>
      <c r="B24" s="19">
        <v>14</v>
      </c>
      <c r="C24" s="108">
        <v>31152777.78</v>
      </c>
      <c r="D24" s="125">
        <v>40514712.79</v>
      </c>
      <c r="E24" s="108">
        <v>10520000</v>
      </c>
      <c r="F24" s="108">
        <v>9280000</v>
      </c>
      <c r="G24" s="108">
        <v>9600000</v>
      </c>
      <c r="H24" s="108">
        <v>9100000</v>
      </c>
      <c r="I24" s="108">
        <v>11300000</v>
      </c>
      <c r="J24" s="108">
        <v>0</v>
      </c>
      <c r="K24" s="108">
        <v>0</v>
      </c>
      <c r="L24" s="108">
        <v>0</v>
      </c>
      <c r="M24" s="108">
        <v>0</v>
      </c>
    </row>
    <row r="25" spans="1:13" s="3" customFormat="1" ht="15.75" thickBot="1">
      <c r="A25" s="23" t="s">
        <v>81</v>
      </c>
      <c r="B25" s="18">
        <v>15</v>
      </c>
      <c r="C25" s="108">
        <v>24390.24</v>
      </c>
      <c r="D25" s="125">
        <v>24390.24</v>
      </c>
      <c r="E25" s="108">
        <v>0</v>
      </c>
      <c r="F25" s="108">
        <v>0</v>
      </c>
      <c r="G25" s="108">
        <v>0</v>
      </c>
      <c r="H25" s="108">
        <v>0</v>
      </c>
      <c r="I25" s="108">
        <v>0</v>
      </c>
      <c r="J25" s="108">
        <v>0</v>
      </c>
      <c r="K25" s="108">
        <v>0</v>
      </c>
      <c r="L25" s="108">
        <v>0</v>
      </c>
      <c r="M25" s="108">
        <v>0</v>
      </c>
    </row>
    <row r="26" spans="1:13" s="3" customFormat="1" ht="16.5" thickBot="1">
      <c r="A26" s="25" t="s">
        <v>83</v>
      </c>
      <c r="B26" s="18">
        <v>16</v>
      </c>
      <c r="C26" s="30">
        <f aca="true" t="shared" si="4" ref="C26:M26">C27+C28</f>
        <v>0</v>
      </c>
      <c r="D26" s="126">
        <f t="shared" si="4"/>
        <v>0</v>
      </c>
      <c r="E26" s="30">
        <f t="shared" si="4"/>
        <v>0</v>
      </c>
      <c r="F26" s="30">
        <f t="shared" si="4"/>
        <v>0</v>
      </c>
      <c r="G26" s="30">
        <f t="shared" si="4"/>
        <v>0</v>
      </c>
      <c r="H26" s="30">
        <f t="shared" si="4"/>
        <v>0</v>
      </c>
      <c r="I26" s="30">
        <f t="shared" si="4"/>
        <v>0</v>
      </c>
      <c r="J26" s="30">
        <f t="shared" si="4"/>
        <v>0</v>
      </c>
      <c r="K26" s="30">
        <f t="shared" si="4"/>
        <v>0</v>
      </c>
      <c r="L26" s="30">
        <f t="shared" si="4"/>
        <v>0</v>
      </c>
      <c r="M26" s="30">
        <f t="shared" si="4"/>
        <v>0</v>
      </c>
    </row>
    <row r="27" spans="1:13" s="3" customFormat="1" ht="16.5" thickBot="1">
      <c r="A27" s="23" t="s">
        <v>85</v>
      </c>
      <c r="B27" s="18">
        <v>17</v>
      </c>
      <c r="C27" s="11"/>
      <c r="D27" s="121"/>
      <c r="E27" s="11"/>
      <c r="F27" s="11"/>
      <c r="G27" s="11"/>
      <c r="H27" s="11"/>
      <c r="I27" s="11"/>
      <c r="J27" s="11"/>
      <c r="K27" s="11"/>
      <c r="L27" s="11"/>
      <c r="M27" s="11"/>
    </row>
    <row r="28" spans="1:13" s="3" customFormat="1" ht="16.5" thickBot="1">
      <c r="A28" s="23" t="s">
        <v>87</v>
      </c>
      <c r="B28" s="18">
        <v>18</v>
      </c>
      <c r="C28" s="11"/>
      <c r="D28" s="121"/>
      <c r="E28" s="11"/>
      <c r="F28" s="11"/>
      <c r="G28" s="11"/>
      <c r="H28" s="11"/>
      <c r="I28" s="11"/>
      <c r="J28" s="11"/>
      <c r="K28" s="11"/>
      <c r="L28" s="11"/>
      <c r="M28" s="11"/>
    </row>
    <row r="29" spans="1:13" s="3" customFormat="1" ht="16.5" thickBot="1">
      <c r="A29" s="25" t="s">
        <v>89</v>
      </c>
      <c r="B29" s="18">
        <v>19</v>
      </c>
      <c r="C29" s="30">
        <f aca="true" t="shared" si="5" ref="C29:M29">C30+C31+C32+C43</f>
        <v>0</v>
      </c>
      <c r="D29" s="126">
        <f t="shared" si="5"/>
        <v>0</v>
      </c>
      <c r="E29" s="30">
        <f t="shared" si="5"/>
        <v>0</v>
      </c>
      <c r="F29" s="30">
        <f t="shared" si="5"/>
        <v>0</v>
      </c>
      <c r="G29" s="30">
        <f t="shared" si="5"/>
        <v>0</v>
      </c>
      <c r="H29" s="30">
        <f t="shared" si="5"/>
        <v>0</v>
      </c>
      <c r="I29" s="30">
        <f t="shared" si="5"/>
        <v>0</v>
      </c>
      <c r="J29" s="30">
        <f t="shared" si="5"/>
        <v>0</v>
      </c>
      <c r="K29" s="30">
        <f t="shared" si="5"/>
        <v>0</v>
      </c>
      <c r="L29" s="30">
        <f t="shared" si="5"/>
        <v>0</v>
      </c>
      <c r="M29" s="30">
        <f t="shared" si="5"/>
        <v>0</v>
      </c>
    </row>
    <row r="30" spans="1:13" s="3" customFormat="1" ht="16.5" thickBot="1">
      <c r="A30" s="24" t="s">
        <v>91</v>
      </c>
      <c r="B30" s="31">
        <v>20</v>
      </c>
      <c r="C30" s="12"/>
      <c r="D30" s="123"/>
      <c r="E30" s="12"/>
      <c r="F30" s="12"/>
      <c r="G30" s="12"/>
      <c r="H30" s="12"/>
      <c r="I30" s="12"/>
      <c r="J30" s="12"/>
      <c r="K30" s="12"/>
      <c r="L30" s="12"/>
      <c r="M30" s="12"/>
    </row>
    <row r="31" spans="1:13" s="3" customFormat="1" ht="16.5" thickBot="1">
      <c r="A31" s="23" t="s">
        <v>93</v>
      </c>
      <c r="B31" s="18">
        <v>21</v>
      </c>
      <c r="C31" s="11"/>
      <c r="D31" s="121"/>
      <c r="E31" s="11"/>
      <c r="F31" s="11"/>
      <c r="G31" s="11"/>
      <c r="H31" s="11"/>
      <c r="I31" s="11"/>
      <c r="J31" s="11"/>
      <c r="K31" s="11"/>
      <c r="L31" s="11"/>
      <c r="M31" s="11"/>
    </row>
    <row r="32" spans="1:13" s="3" customFormat="1" ht="16.5" thickBot="1">
      <c r="A32" s="24" t="s">
        <v>95</v>
      </c>
      <c r="B32" s="31">
        <v>22</v>
      </c>
      <c r="C32" s="32">
        <f aca="true" t="shared" si="6" ref="C32:M32">C33+C38</f>
        <v>0</v>
      </c>
      <c r="D32" s="127">
        <f t="shared" si="6"/>
        <v>0</v>
      </c>
      <c r="E32" s="32">
        <f t="shared" si="6"/>
        <v>0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0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</row>
    <row r="33" spans="1:13" s="3" customFormat="1" ht="16.5" thickBot="1">
      <c r="A33" s="26" t="s">
        <v>97</v>
      </c>
      <c r="B33" s="19">
        <v>23</v>
      </c>
      <c r="C33" s="30">
        <f aca="true" t="shared" si="7" ref="C33:M33">SUM(C34:C37)</f>
        <v>0</v>
      </c>
      <c r="D33" s="126">
        <f t="shared" si="7"/>
        <v>0</v>
      </c>
      <c r="E33" s="30">
        <f t="shared" si="7"/>
        <v>0</v>
      </c>
      <c r="F33" s="30">
        <f t="shared" si="7"/>
        <v>0</v>
      </c>
      <c r="G33" s="30">
        <f t="shared" si="7"/>
        <v>0</v>
      </c>
      <c r="H33" s="30">
        <f t="shared" si="7"/>
        <v>0</v>
      </c>
      <c r="I33" s="30">
        <f t="shared" si="7"/>
        <v>0</v>
      </c>
      <c r="J33" s="30">
        <f t="shared" si="7"/>
        <v>0</v>
      </c>
      <c r="K33" s="30">
        <f t="shared" si="7"/>
        <v>0</v>
      </c>
      <c r="L33" s="30">
        <f t="shared" si="7"/>
        <v>0</v>
      </c>
      <c r="M33" s="30">
        <f t="shared" si="7"/>
        <v>0</v>
      </c>
    </row>
    <row r="34" spans="1:13" s="3" customFormat="1" ht="16.5" thickBot="1">
      <c r="A34" s="33" t="s">
        <v>99</v>
      </c>
      <c r="B34" s="6">
        <v>24</v>
      </c>
      <c r="C34" s="12"/>
      <c r="D34" s="123"/>
      <c r="E34" s="12"/>
      <c r="F34" s="12"/>
      <c r="G34" s="12"/>
      <c r="H34" s="12"/>
      <c r="I34" s="12"/>
      <c r="J34" s="12"/>
      <c r="K34" s="12"/>
      <c r="L34" s="12"/>
      <c r="M34" s="12"/>
    </row>
    <row r="35" spans="1:13" s="3" customFormat="1" ht="16.5" thickBot="1">
      <c r="A35" s="26" t="s">
        <v>101</v>
      </c>
      <c r="B35" s="19">
        <v>25</v>
      </c>
      <c r="C35" s="11"/>
      <c r="D35" s="121"/>
      <c r="E35" s="11"/>
      <c r="F35" s="11"/>
      <c r="G35" s="11"/>
      <c r="H35" s="11"/>
      <c r="I35" s="11"/>
      <c r="J35" s="11"/>
      <c r="K35" s="11"/>
      <c r="L35" s="11"/>
      <c r="M35" s="11"/>
    </row>
    <row r="36" spans="1:13" s="3" customFormat="1" ht="16.5" thickBot="1">
      <c r="A36" s="33" t="s">
        <v>103</v>
      </c>
      <c r="B36" s="31">
        <v>26</v>
      </c>
      <c r="C36" s="12"/>
      <c r="D36" s="123"/>
      <c r="E36" s="12"/>
      <c r="F36" s="12"/>
      <c r="G36" s="12"/>
      <c r="H36" s="12"/>
      <c r="I36" s="12"/>
      <c r="J36" s="12"/>
      <c r="K36" s="12"/>
      <c r="L36" s="12"/>
      <c r="M36" s="12"/>
    </row>
    <row r="37" spans="1:13" s="3" customFormat="1" ht="16.5" thickBot="1">
      <c r="A37" s="26" t="s">
        <v>105</v>
      </c>
      <c r="B37" s="18">
        <v>27</v>
      </c>
      <c r="C37" s="11"/>
      <c r="D37" s="121"/>
      <c r="E37" s="11"/>
      <c r="F37" s="11"/>
      <c r="G37" s="11"/>
      <c r="H37" s="11"/>
      <c r="I37" s="11"/>
      <c r="J37" s="11"/>
      <c r="K37" s="11"/>
      <c r="L37" s="11"/>
      <c r="M37" s="11"/>
    </row>
    <row r="38" spans="1:13" s="3" customFormat="1" ht="16.5" thickBot="1">
      <c r="A38" s="33" t="s">
        <v>107</v>
      </c>
      <c r="B38" s="31">
        <v>28</v>
      </c>
      <c r="C38" s="32">
        <f aca="true" t="shared" si="8" ref="C38:M38">SUM(C39:C42)</f>
        <v>0</v>
      </c>
      <c r="D38" s="127">
        <f t="shared" si="8"/>
        <v>0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</row>
    <row r="39" spans="1:13" s="3" customFormat="1" ht="16.5" thickBot="1">
      <c r="A39" s="26" t="s">
        <v>99</v>
      </c>
      <c r="B39" s="18">
        <v>29</v>
      </c>
      <c r="C39" s="11"/>
      <c r="D39" s="121"/>
      <c r="E39" s="11"/>
      <c r="F39" s="11"/>
      <c r="G39" s="11"/>
      <c r="H39" s="11"/>
      <c r="I39" s="11"/>
      <c r="J39" s="11"/>
      <c r="K39" s="11"/>
      <c r="L39" s="11"/>
      <c r="M39" s="11"/>
    </row>
    <row r="40" spans="1:13" s="3" customFormat="1" ht="16.5" thickBot="1">
      <c r="A40" s="33" t="s">
        <v>101</v>
      </c>
      <c r="B40" s="31">
        <v>30</v>
      </c>
      <c r="C40" s="12"/>
      <c r="D40" s="123"/>
      <c r="E40" s="12"/>
      <c r="F40" s="12"/>
      <c r="G40" s="12"/>
      <c r="H40" s="12"/>
      <c r="I40" s="12"/>
      <c r="J40" s="12"/>
      <c r="K40" s="12"/>
      <c r="L40" s="12"/>
      <c r="M40" s="12"/>
    </row>
    <row r="41" spans="1:13" s="3" customFormat="1" ht="16.5" thickBot="1">
      <c r="A41" s="26" t="s">
        <v>103</v>
      </c>
      <c r="B41" s="18">
        <v>31</v>
      </c>
      <c r="C41" s="11"/>
      <c r="D41" s="121"/>
      <c r="E41" s="11"/>
      <c r="F41" s="11"/>
      <c r="G41" s="11"/>
      <c r="H41" s="11"/>
      <c r="I41" s="11"/>
      <c r="J41" s="11"/>
      <c r="K41" s="11"/>
      <c r="L41" s="11"/>
      <c r="M41" s="11"/>
    </row>
    <row r="42" spans="1:13" s="3" customFormat="1" ht="16.5" thickBot="1">
      <c r="A42" s="33" t="s">
        <v>105</v>
      </c>
      <c r="B42" s="31">
        <v>32</v>
      </c>
      <c r="C42" s="12"/>
      <c r="D42" s="123"/>
      <c r="E42" s="12"/>
      <c r="F42" s="12"/>
      <c r="G42" s="12"/>
      <c r="H42" s="12"/>
      <c r="I42" s="12"/>
      <c r="J42" s="12"/>
      <c r="K42" s="12"/>
      <c r="L42" s="12"/>
      <c r="M42" s="12"/>
    </row>
    <row r="43" spans="1:13" s="3" customFormat="1" ht="16.5" thickBot="1">
      <c r="A43" s="23" t="s">
        <v>112</v>
      </c>
      <c r="B43" s="18">
        <v>33</v>
      </c>
      <c r="C43" s="11"/>
      <c r="D43" s="121"/>
      <c r="E43" s="11"/>
      <c r="F43" s="11"/>
      <c r="G43" s="11"/>
      <c r="H43" s="11"/>
      <c r="I43" s="11"/>
      <c r="J43" s="11"/>
      <c r="K43" s="11"/>
      <c r="L43" s="11"/>
      <c r="M43" s="11"/>
    </row>
    <row r="44" spans="1:13" s="3" customFormat="1" ht="24.75" thickBot="1">
      <c r="A44" s="34" t="s">
        <v>114</v>
      </c>
      <c r="B44" s="6">
        <v>34</v>
      </c>
      <c r="C44" s="32">
        <f aca="true" t="shared" si="9" ref="C44:M44">C45+C46</f>
        <v>0</v>
      </c>
      <c r="D44" s="127">
        <f t="shared" si="9"/>
        <v>0</v>
      </c>
      <c r="E44" s="32">
        <f t="shared" si="9"/>
        <v>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</row>
    <row r="45" spans="1:13" s="3" customFormat="1" ht="16.5" thickBot="1">
      <c r="A45" s="37" t="s">
        <v>115</v>
      </c>
      <c r="B45" s="19">
        <v>35</v>
      </c>
      <c r="C45" s="11"/>
      <c r="D45" s="121"/>
      <c r="E45" s="11"/>
      <c r="F45" s="11"/>
      <c r="G45" s="11"/>
      <c r="H45" s="11"/>
      <c r="I45" s="11"/>
      <c r="J45" s="11"/>
      <c r="K45" s="11"/>
      <c r="L45" s="11"/>
      <c r="M45" s="11"/>
    </row>
    <row r="46" spans="1:13" s="3" customFormat="1" ht="16.5" thickBot="1">
      <c r="A46" s="35" t="s">
        <v>116</v>
      </c>
      <c r="B46" s="31">
        <v>36</v>
      </c>
      <c r="C46" s="36">
        <v>0</v>
      </c>
      <c r="D46" s="128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</row>
    <row r="47" spans="1:13" s="3" customFormat="1" ht="16.5" thickBot="1">
      <c r="A47" s="27" t="s">
        <v>117</v>
      </c>
      <c r="B47" s="18">
        <v>37</v>
      </c>
      <c r="C47" s="7">
        <f aca="true" t="shared" si="10" ref="C47:M47">C48+C54+C67+C84</f>
        <v>5892253.3</v>
      </c>
      <c r="D47" s="119">
        <f t="shared" si="10"/>
        <v>7722100.009999999</v>
      </c>
      <c r="E47" s="7">
        <f t="shared" si="10"/>
        <v>5840000</v>
      </c>
      <c r="F47" s="7">
        <f t="shared" si="10"/>
        <v>6185000</v>
      </c>
      <c r="G47" s="7">
        <f t="shared" si="10"/>
        <v>6320000</v>
      </c>
      <c r="H47" s="7">
        <f t="shared" si="10"/>
        <v>6475000</v>
      </c>
      <c r="I47" s="7">
        <f t="shared" si="10"/>
        <v>6740000</v>
      </c>
      <c r="J47" s="7">
        <f t="shared" si="10"/>
        <v>6855000</v>
      </c>
      <c r="K47" s="7">
        <f t="shared" si="10"/>
        <v>6900000</v>
      </c>
      <c r="L47" s="7">
        <f t="shared" si="10"/>
        <v>7000000</v>
      </c>
      <c r="M47" s="7">
        <f t="shared" si="10"/>
        <v>7100000</v>
      </c>
    </row>
    <row r="48" spans="1:13" s="3" customFormat="1" ht="16.5" thickBot="1">
      <c r="A48" s="38" t="s">
        <v>119</v>
      </c>
      <c r="B48" s="6">
        <v>38</v>
      </c>
      <c r="C48" s="14">
        <v>215441.18</v>
      </c>
      <c r="D48" s="124">
        <f aca="true" t="shared" si="11" ref="D48:M48">D49+D50+D51+D52+D53</f>
        <v>217112.18999999997</v>
      </c>
      <c r="E48" s="14">
        <f t="shared" si="11"/>
        <v>260000</v>
      </c>
      <c r="F48" s="14">
        <f t="shared" si="11"/>
        <v>240000</v>
      </c>
      <c r="G48" s="14">
        <f t="shared" si="11"/>
        <v>240000</v>
      </c>
      <c r="H48" s="14">
        <f t="shared" si="11"/>
        <v>230000</v>
      </c>
      <c r="I48" s="14">
        <f t="shared" si="11"/>
        <v>230000</v>
      </c>
      <c r="J48" s="14">
        <f t="shared" si="11"/>
        <v>230000</v>
      </c>
      <c r="K48" s="14">
        <f t="shared" si="11"/>
        <v>230000</v>
      </c>
      <c r="L48" s="14">
        <f t="shared" si="11"/>
        <v>230000</v>
      </c>
      <c r="M48" s="14">
        <f t="shared" si="11"/>
        <v>230000</v>
      </c>
    </row>
    <row r="49" spans="1:13" s="3" customFormat="1" ht="15.75" thickBot="1">
      <c r="A49" s="37" t="s">
        <v>120</v>
      </c>
      <c r="B49" s="19">
        <v>39</v>
      </c>
      <c r="C49" s="13">
        <v>36373.5</v>
      </c>
      <c r="D49" s="122">
        <v>35000.15</v>
      </c>
      <c r="E49" s="13">
        <v>40000</v>
      </c>
      <c r="F49" s="13">
        <v>40000</v>
      </c>
      <c r="G49" s="13">
        <v>40000</v>
      </c>
      <c r="H49" s="13">
        <v>50000</v>
      </c>
      <c r="I49" s="13">
        <v>50000</v>
      </c>
      <c r="J49" s="13">
        <v>50000</v>
      </c>
      <c r="K49" s="13">
        <v>50000</v>
      </c>
      <c r="L49" s="13">
        <v>50000</v>
      </c>
      <c r="M49" s="13">
        <v>50000</v>
      </c>
    </row>
    <row r="50" spans="1:13" s="3" customFormat="1" ht="15.75" thickBot="1">
      <c r="A50" s="39" t="s">
        <v>121</v>
      </c>
      <c r="B50" s="40">
        <v>40</v>
      </c>
      <c r="C50" s="41"/>
      <c r="D50" s="129"/>
      <c r="E50" s="41"/>
      <c r="F50" s="41"/>
      <c r="G50" s="41"/>
      <c r="H50" s="41"/>
      <c r="I50" s="41"/>
      <c r="J50" s="41"/>
      <c r="K50" s="41"/>
      <c r="L50" s="41"/>
      <c r="M50" s="41"/>
    </row>
    <row r="51" spans="1:13" s="3" customFormat="1" ht="15.75" thickBot="1">
      <c r="A51" s="35" t="s">
        <v>123</v>
      </c>
      <c r="B51" s="31">
        <v>41</v>
      </c>
      <c r="C51" s="42"/>
      <c r="D51" s="130"/>
      <c r="E51" s="42"/>
      <c r="F51" s="42"/>
      <c r="G51" s="42"/>
      <c r="H51" s="42"/>
      <c r="I51" s="42"/>
      <c r="J51" s="42"/>
      <c r="K51" s="42"/>
      <c r="L51" s="42"/>
      <c r="M51" s="42"/>
    </row>
    <row r="52" spans="1:13" s="3" customFormat="1" ht="21" customHeight="1" thickBot="1">
      <c r="A52" s="37" t="s">
        <v>125</v>
      </c>
      <c r="B52" s="19">
        <v>42</v>
      </c>
      <c r="C52" s="13">
        <v>179067.68</v>
      </c>
      <c r="D52" s="122">
        <v>179019.36</v>
      </c>
      <c r="E52" s="13">
        <v>220000</v>
      </c>
      <c r="F52" s="13">
        <v>200000</v>
      </c>
      <c r="G52" s="13">
        <v>200000</v>
      </c>
      <c r="H52" s="13">
        <v>180000</v>
      </c>
      <c r="I52" s="13">
        <v>180000</v>
      </c>
      <c r="J52" s="13">
        <v>180000</v>
      </c>
      <c r="K52" s="13">
        <v>180000</v>
      </c>
      <c r="L52" s="13">
        <v>180000</v>
      </c>
      <c r="M52" s="13">
        <v>180000</v>
      </c>
    </row>
    <row r="53" spans="1:13" s="3" customFormat="1" ht="16.5" thickBot="1">
      <c r="A53" s="35" t="s">
        <v>127</v>
      </c>
      <c r="B53" s="6">
        <v>43</v>
      </c>
      <c r="C53" s="12"/>
      <c r="D53" s="130">
        <v>3092.68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</row>
    <row r="54" spans="1:13" s="3" customFormat="1" ht="16.5" thickBot="1">
      <c r="A54" s="27" t="s">
        <v>129</v>
      </c>
      <c r="B54" s="18">
        <v>44</v>
      </c>
      <c r="C54" s="7">
        <f aca="true" t="shared" si="12" ref="C54:M54">C55+C60</f>
        <v>2576664.82</v>
      </c>
      <c r="D54" s="119">
        <f t="shared" si="12"/>
        <v>3088066.2099999995</v>
      </c>
      <c r="E54" s="7">
        <f t="shared" si="12"/>
        <v>3080000</v>
      </c>
      <c r="F54" s="7">
        <f t="shared" si="12"/>
        <v>3140000</v>
      </c>
      <c r="G54" s="7">
        <f t="shared" si="12"/>
        <v>3150000</v>
      </c>
      <c r="H54" s="7">
        <f t="shared" si="12"/>
        <v>3190000</v>
      </c>
      <c r="I54" s="7">
        <f t="shared" si="12"/>
        <v>3210000</v>
      </c>
      <c r="J54" s="7">
        <f t="shared" si="12"/>
        <v>3220000</v>
      </c>
      <c r="K54" s="7">
        <f t="shared" si="12"/>
        <v>3220000</v>
      </c>
      <c r="L54" s="7">
        <f t="shared" si="12"/>
        <v>3220000</v>
      </c>
      <c r="M54" s="7">
        <f t="shared" si="12"/>
        <v>3220000</v>
      </c>
    </row>
    <row r="55" spans="1:13" s="3" customFormat="1" ht="16.5" thickBot="1">
      <c r="A55" s="35" t="s">
        <v>131</v>
      </c>
      <c r="B55" s="31">
        <v>45</v>
      </c>
      <c r="C55" s="32">
        <f aca="true" t="shared" si="13" ref="C55:M55">C56+C59</f>
        <v>0</v>
      </c>
      <c r="D55" s="127">
        <f t="shared" si="13"/>
        <v>0</v>
      </c>
      <c r="E55" s="32">
        <f t="shared" si="13"/>
        <v>0</v>
      </c>
      <c r="F55" s="32">
        <f t="shared" si="13"/>
        <v>0</v>
      </c>
      <c r="G55" s="32">
        <f t="shared" si="13"/>
        <v>0</v>
      </c>
      <c r="H55" s="32">
        <f t="shared" si="13"/>
        <v>0</v>
      </c>
      <c r="I55" s="32">
        <f t="shared" si="13"/>
        <v>0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</row>
    <row r="56" spans="1:13" s="3" customFormat="1" ht="16.5" thickBot="1">
      <c r="A56" s="43" t="s">
        <v>133</v>
      </c>
      <c r="B56" s="19">
        <v>46</v>
      </c>
      <c r="C56" s="30">
        <f aca="true" t="shared" si="14" ref="C56:M56">C57+C58</f>
        <v>0</v>
      </c>
      <c r="D56" s="126">
        <f t="shared" si="14"/>
        <v>0</v>
      </c>
      <c r="E56" s="30">
        <f t="shared" si="14"/>
        <v>0</v>
      </c>
      <c r="F56" s="30">
        <f t="shared" si="14"/>
        <v>0</v>
      </c>
      <c r="G56" s="30">
        <f t="shared" si="14"/>
        <v>0</v>
      </c>
      <c r="H56" s="30">
        <f t="shared" si="14"/>
        <v>0</v>
      </c>
      <c r="I56" s="30">
        <f t="shared" si="14"/>
        <v>0</v>
      </c>
      <c r="J56" s="30">
        <f t="shared" si="14"/>
        <v>0</v>
      </c>
      <c r="K56" s="30">
        <f t="shared" si="14"/>
        <v>0</v>
      </c>
      <c r="L56" s="30">
        <f t="shared" si="14"/>
        <v>0</v>
      </c>
      <c r="M56" s="30">
        <f t="shared" si="14"/>
        <v>0</v>
      </c>
    </row>
    <row r="57" spans="1:13" s="3" customFormat="1" ht="16.5" thickBot="1">
      <c r="A57" s="44" t="s">
        <v>109</v>
      </c>
      <c r="B57" s="6">
        <v>47</v>
      </c>
      <c r="C57" s="12"/>
      <c r="D57" s="123"/>
      <c r="E57" s="12"/>
      <c r="F57" s="12"/>
      <c r="G57" s="12"/>
      <c r="H57" s="12"/>
      <c r="I57" s="12"/>
      <c r="J57" s="12"/>
      <c r="K57" s="12"/>
      <c r="L57" s="12"/>
      <c r="M57" s="12"/>
    </row>
    <row r="58" spans="1:13" s="3" customFormat="1" ht="16.5" thickBot="1">
      <c r="A58" s="43" t="s">
        <v>136</v>
      </c>
      <c r="B58" s="18">
        <v>48</v>
      </c>
      <c r="C58" s="11"/>
      <c r="D58" s="121"/>
      <c r="E58" s="11"/>
      <c r="F58" s="11"/>
      <c r="G58" s="11"/>
      <c r="H58" s="11"/>
      <c r="I58" s="11"/>
      <c r="J58" s="11"/>
      <c r="K58" s="11"/>
      <c r="L58" s="11"/>
      <c r="M58" s="11"/>
    </row>
    <row r="59" spans="1:13" s="3" customFormat="1" ht="16.5" thickBot="1">
      <c r="A59" s="44" t="s">
        <v>111</v>
      </c>
      <c r="B59" s="31">
        <v>49</v>
      </c>
      <c r="C59" s="12"/>
      <c r="D59" s="123"/>
      <c r="E59" s="12"/>
      <c r="F59" s="12"/>
      <c r="G59" s="12"/>
      <c r="H59" s="12"/>
      <c r="I59" s="12"/>
      <c r="J59" s="12"/>
      <c r="K59" s="12"/>
      <c r="L59" s="12"/>
      <c r="M59" s="12"/>
    </row>
    <row r="60" spans="1:13" s="3" customFormat="1" ht="16.5" thickBot="1">
      <c r="A60" s="37" t="s">
        <v>139</v>
      </c>
      <c r="B60" s="19">
        <v>50</v>
      </c>
      <c r="C60" s="7">
        <f aca="true" t="shared" si="15" ref="C60:M60">C61+C64+C65+C66</f>
        <v>2576664.82</v>
      </c>
      <c r="D60" s="119">
        <f t="shared" si="15"/>
        <v>3088066.2099999995</v>
      </c>
      <c r="E60" s="7">
        <f t="shared" si="15"/>
        <v>3080000</v>
      </c>
      <c r="F60" s="7">
        <f t="shared" si="15"/>
        <v>3140000</v>
      </c>
      <c r="G60" s="7">
        <f t="shared" si="15"/>
        <v>3150000</v>
      </c>
      <c r="H60" s="7">
        <f t="shared" si="15"/>
        <v>3190000</v>
      </c>
      <c r="I60" s="7">
        <f t="shared" si="15"/>
        <v>3210000</v>
      </c>
      <c r="J60" s="7">
        <f t="shared" si="15"/>
        <v>3220000</v>
      </c>
      <c r="K60" s="7">
        <f t="shared" si="15"/>
        <v>3220000</v>
      </c>
      <c r="L60" s="7">
        <f t="shared" si="15"/>
        <v>3220000</v>
      </c>
      <c r="M60" s="7">
        <f t="shared" si="15"/>
        <v>3220000</v>
      </c>
    </row>
    <row r="61" spans="1:13" s="3" customFormat="1" ht="16.5" thickBot="1">
      <c r="A61" s="44" t="s">
        <v>141</v>
      </c>
      <c r="B61" s="6">
        <v>51</v>
      </c>
      <c r="C61" s="14">
        <f aca="true" t="shared" si="16" ref="C61:M61">C62+C63</f>
        <v>222665.04</v>
      </c>
      <c r="D61" s="124">
        <f t="shared" si="16"/>
        <v>271856.72</v>
      </c>
      <c r="E61" s="14">
        <f t="shared" si="16"/>
        <v>280000</v>
      </c>
      <c r="F61" s="14">
        <f t="shared" si="16"/>
        <v>290000</v>
      </c>
      <c r="G61" s="14">
        <f t="shared" si="16"/>
        <v>300000</v>
      </c>
      <c r="H61" s="14">
        <f t="shared" si="16"/>
        <v>300000</v>
      </c>
      <c r="I61" s="14">
        <f t="shared" si="16"/>
        <v>320000</v>
      </c>
      <c r="J61" s="14">
        <f t="shared" si="16"/>
        <v>320000</v>
      </c>
      <c r="K61" s="14">
        <f t="shared" si="16"/>
        <v>320000</v>
      </c>
      <c r="L61" s="14">
        <f t="shared" si="16"/>
        <v>300000</v>
      </c>
      <c r="M61" s="14">
        <f t="shared" si="16"/>
        <v>300000</v>
      </c>
    </row>
    <row r="62" spans="1:13" s="3" customFormat="1" ht="15.75" thickBot="1">
      <c r="A62" s="43" t="s">
        <v>142</v>
      </c>
      <c r="B62" s="18">
        <v>52</v>
      </c>
      <c r="C62" s="13">
        <v>222665.04</v>
      </c>
      <c r="D62" s="122">
        <v>271856.72</v>
      </c>
      <c r="E62" s="13">
        <v>280000</v>
      </c>
      <c r="F62" s="13">
        <v>290000</v>
      </c>
      <c r="G62" s="13">
        <v>300000</v>
      </c>
      <c r="H62" s="13">
        <v>300000</v>
      </c>
      <c r="I62" s="13">
        <v>320000</v>
      </c>
      <c r="J62" s="13">
        <v>320000</v>
      </c>
      <c r="K62" s="13">
        <v>320000</v>
      </c>
      <c r="L62" s="13">
        <v>300000</v>
      </c>
      <c r="M62" s="13">
        <v>300000</v>
      </c>
    </row>
    <row r="63" spans="1:13" s="3" customFormat="1" ht="15.75" thickBot="1">
      <c r="A63" s="44" t="s">
        <v>110</v>
      </c>
      <c r="B63" s="31">
        <v>53</v>
      </c>
      <c r="C63" s="45"/>
      <c r="D63" s="131"/>
      <c r="E63" s="45"/>
      <c r="F63" s="45"/>
      <c r="G63" s="45"/>
      <c r="H63" s="45"/>
      <c r="I63" s="45"/>
      <c r="J63" s="45"/>
      <c r="K63" s="45"/>
      <c r="L63" s="45"/>
      <c r="M63" s="45"/>
    </row>
    <row r="64" spans="1:13" s="3" customFormat="1" ht="36.75" thickBot="1">
      <c r="A64" s="46" t="s">
        <v>143</v>
      </c>
      <c r="B64" s="19">
        <v>54</v>
      </c>
      <c r="C64" s="13">
        <v>1818547.68</v>
      </c>
      <c r="D64" s="122">
        <v>2294662.13</v>
      </c>
      <c r="E64" s="13">
        <v>2300000</v>
      </c>
      <c r="F64" s="13">
        <v>2350000</v>
      </c>
      <c r="G64" s="13">
        <v>2350000</v>
      </c>
      <c r="H64" s="13">
        <v>2370000</v>
      </c>
      <c r="I64" s="13">
        <v>2370000</v>
      </c>
      <c r="J64" s="13">
        <v>2380000</v>
      </c>
      <c r="K64" s="13">
        <v>2380000</v>
      </c>
      <c r="L64" s="13">
        <v>2390000</v>
      </c>
      <c r="M64" s="13">
        <v>2390000</v>
      </c>
    </row>
    <row r="65" spans="1:13" s="3" customFormat="1" ht="15.75" thickBot="1">
      <c r="A65" s="44" t="s">
        <v>144</v>
      </c>
      <c r="B65" s="6">
        <v>55</v>
      </c>
      <c r="C65" s="42">
        <v>535452.1</v>
      </c>
      <c r="D65" s="130">
        <v>521547.36</v>
      </c>
      <c r="E65" s="42">
        <v>500000</v>
      </c>
      <c r="F65" s="42">
        <v>500000</v>
      </c>
      <c r="G65" s="42">
        <v>500000</v>
      </c>
      <c r="H65" s="42">
        <v>520000</v>
      </c>
      <c r="I65" s="42">
        <v>520000</v>
      </c>
      <c r="J65" s="42">
        <v>520000</v>
      </c>
      <c r="K65" s="42">
        <v>520000</v>
      </c>
      <c r="L65" s="42">
        <v>530000</v>
      </c>
      <c r="M65" s="42">
        <v>530000</v>
      </c>
    </row>
    <row r="66" spans="1:13" s="3" customFormat="1" ht="16.5" thickBot="1">
      <c r="A66" s="43" t="s">
        <v>145</v>
      </c>
      <c r="B66" s="18">
        <v>56</v>
      </c>
      <c r="C66" s="11"/>
      <c r="D66" s="121"/>
      <c r="E66" s="11"/>
      <c r="F66" s="11"/>
      <c r="G66" s="11"/>
      <c r="H66" s="11"/>
      <c r="I66" s="11"/>
      <c r="J66" s="11"/>
      <c r="K66" s="11"/>
      <c r="L66" s="11"/>
      <c r="M66" s="11"/>
    </row>
    <row r="67" spans="1:13" s="3" customFormat="1" ht="16.5" thickBot="1">
      <c r="A67" s="38" t="s">
        <v>146</v>
      </c>
      <c r="B67" s="31">
        <v>57</v>
      </c>
      <c r="C67" s="14">
        <f aca="true" t="shared" si="17" ref="C67:M67">C68+C83</f>
        <v>3045550.84</v>
      </c>
      <c r="D67" s="124">
        <f t="shared" si="17"/>
        <v>4368734.27</v>
      </c>
      <c r="E67" s="14">
        <f t="shared" si="17"/>
        <v>2450000</v>
      </c>
      <c r="F67" s="14">
        <f t="shared" si="17"/>
        <v>2750000</v>
      </c>
      <c r="G67" s="14">
        <f t="shared" si="17"/>
        <v>2880000</v>
      </c>
      <c r="H67" s="14">
        <f t="shared" si="17"/>
        <v>3000000</v>
      </c>
      <c r="I67" s="14">
        <f t="shared" si="17"/>
        <v>3250000</v>
      </c>
      <c r="J67" s="14">
        <f t="shared" si="17"/>
        <v>3350000</v>
      </c>
      <c r="K67" s="14">
        <f t="shared" si="17"/>
        <v>3400000</v>
      </c>
      <c r="L67" s="14">
        <f t="shared" si="17"/>
        <v>3500000</v>
      </c>
      <c r="M67" s="14">
        <f t="shared" si="17"/>
        <v>3600000</v>
      </c>
    </row>
    <row r="68" spans="1:13" s="3" customFormat="1" ht="16.5" thickBot="1">
      <c r="A68" s="37" t="s">
        <v>147</v>
      </c>
      <c r="B68" s="19">
        <v>58</v>
      </c>
      <c r="C68" s="7">
        <f aca="true" t="shared" si="18" ref="C68:M68">C69+C74+C79</f>
        <v>3045550.84</v>
      </c>
      <c r="D68" s="119">
        <f t="shared" si="18"/>
        <v>4368734.27</v>
      </c>
      <c r="E68" s="7">
        <f t="shared" si="18"/>
        <v>2450000</v>
      </c>
      <c r="F68" s="7">
        <f t="shared" si="18"/>
        <v>2750000</v>
      </c>
      <c r="G68" s="7">
        <f t="shared" si="18"/>
        <v>2880000</v>
      </c>
      <c r="H68" s="7">
        <f t="shared" si="18"/>
        <v>3000000</v>
      </c>
      <c r="I68" s="7">
        <f t="shared" si="18"/>
        <v>3250000</v>
      </c>
      <c r="J68" s="7">
        <f t="shared" si="18"/>
        <v>3350000</v>
      </c>
      <c r="K68" s="7">
        <f t="shared" si="18"/>
        <v>3400000</v>
      </c>
      <c r="L68" s="7">
        <f t="shared" si="18"/>
        <v>3500000</v>
      </c>
      <c r="M68" s="7">
        <f t="shared" si="18"/>
        <v>3600000</v>
      </c>
    </row>
    <row r="69" spans="1:13" s="3" customFormat="1" ht="16.5" thickBot="1">
      <c r="A69" s="44" t="s">
        <v>97</v>
      </c>
      <c r="B69" s="6">
        <v>59</v>
      </c>
      <c r="C69" s="14"/>
      <c r="D69" s="124"/>
      <c r="E69" s="14"/>
      <c r="F69" s="14"/>
      <c r="G69" s="14"/>
      <c r="H69" s="14"/>
      <c r="I69" s="14"/>
      <c r="J69" s="14"/>
      <c r="K69" s="14"/>
      <c r="L69" s="14"/>
      <c r="M69" s="14"/>
    </row>
    <row r="70" spans="1:13" s="3" customFormat="1" ht="16.5" thickBot="1">
      <c r="A70" s="43" t="s">
        <v>99</v>
      </c>
      <c r="B70" s="18">
        <v>60</v>
      </c>
      <c r="C70" s="11"/>
      <c r="D70" s="121"/>
      <c r="E70" s="11"/>
      <c r="F70" s="11"/>
      <c r="G70" s="11"/>
      <c r="H70" s="11"/>
      <c r="I70" s="11"/>
      <c r="J70" s="11"/>
      <c r="K70" s="11"/>
      <c r="L70" s="11"/>
      <c r="M70" s="11"/>
    </row>
    <row r="71" spans="1:13" s="3" customFormat="1" ht="16.5" thickBot="1">
      <c r="A71" s="44" t="s">
        <v>101</v>
      </c>
      <c r="B71" s="31">
        <v>61</v>
      </c>
      <c r="C71" s="12"/>
      <c r="D71" s="123"/>
      <c r="E71" s="12"/>
      <c r="F71" s="12"/>
      <c r="G71" s="12"/>
      <c r="H71" s="12"/>
      <c r="I71" s="12"/>
      <c r="J71" s="12"/>
      <c r="K71" s="12"/>
      <c r="L71" s="12"/>
      <c r="M71" s="12"/>
    </row>
    <row r="72" spans="1:13" s="3" customFormat="1" ht="16.5" thickBot="1">
      <c r="A72" s="43" t="s">
        <v>103</v>
      </c>
      <c r="B72" s="19">
        <v>62</v>
      </c>
      <c r="C72" s="11"/>
      <c r="D72" s="121"/>
      <c r="E72" s="11"/>
      <c r="F72" s="11"/>
      <c r="G72" s="11"/>
      <c r="H72" s="11"/>
      <c r="I72" s="11"/>
      <c r="J72" s="11"/>
      <c r="K72" s="11"/>
      <c r="L72" s="11"/>
      <c r="M72" s="11"/>
    </row>
    <row r="73" spans="1:13" s="3" customFormat="1" ht="16.5" thickBot="1">
      <c r="A73" s="44" t="s">
        <v>148</v>
      </c>
      <c r="B73" s="6">
        <v>63</v>
      </c>
      <c r="C73" s="12"/>
      <c r="D73" s="123"/>
      <c r="E73" s="12"/>
      <c r="F73" s="12"/>
      <c r="G73" s="12"/>
      <c r="H73" s="12"/>
      <c r="I73" s="12"/>
      <c r="J73" s="12"/>
      <c r="K73" s="12"/>
      <c r="L73" s="12"/>
      <c r="M73" s="12"/>
    </row>
    <row r="74" spans="1:13" s="3" customFormat="1" ht="16.5" thickBot="1">
      <c r="A74" s="43" t="s">
        <v>107</v>
      </c>
      <c r="B74" s="18">
        <v>64</v>
      </c>
      <c r="C74" s="30">
        <f aca="true" t="shared" si="19" ref="C74:M74">SUM(C75:C78)</f>
        <v>0</v>
      </c>
      <c r="D74" s="126">
        <f t="shared" si="19"/>
        <v>0</v>
      </c>
      <c r="E74" s="30">
        <f t="shared" si="19"/>
        <v>0</v>
      </c>
      <c r="F74" s="30">
        <f t="shared" si="19"/>
        <v>0</v>
      </c>
      <c r="G74" s="30">
        <f t="shared" si="19"/>
        <v>0</v>
      </c>
      <c r="H74" s="30">
        <f t="shared" si="19"/>
        <v>0</v>
      </c>
      <c r="I74" s="30">
        <f t="shared" si="19"/>
        <v>0</v>
      </c>
      <c r="J74" s="30">
        <f t="shared" si="19"/>
        <v>0</v>
      </c>
      <c r="K74" s="30">
        <f t="shared" si="19"/>
        <v>0</v>
      </c>
      <c r="L74" s="30">
        <f t="shared" si="19"/>
        <v>0</v>
      </c>
      <c r="M74" s="30">
        <f t="shared" si="19"/>
        <v>0</v>
      </c>
    </row>
    <row r="75" spans="1:13" s="3" customFormat="1" ht="16.5" thickBot="1">
      <c r="A75" s="44" t="s">
        <v>99</v>
      </c>
      <c r="B75" s="31">
        <v>65</v>
      </c>
      <c r="C75" s="12"/>
      <c r="D75" s="123"/>
      <c r="E75" s="12"/>
      <c r="F75" s="12"/>
      <c r="G75" s="12"/>
      <c r="H75" s="12"/>
      <c r="I75" s="12"/>
      <c r="J75" s="12"/>
      <c r="K75" s="12"/>
      <c r="L75" s="12"/>
      <c r="M75" s="12"/>
    </row>
    <row r="76" spans="1:13" s="3" customFormat="1" ht="16.5" thickBot="1">
      <c r="A76" s="43" t="s">
        <v>101</v>
      </c>
      <c r="B76" s="19">
        <v>66</v>
      </c>
      <c r="C76" s="11"/>
      <c r="D76" s="121"/>
      <c r="E76" s="11"/>
      <c r="F76" s="11"/>
      <c r="G76" s="11"/>
      <c r="H76" s="11"/>
      <c r="I76" s="11"/>
      <c r="J76" s="11"/>
      <c r="K76" s="11"/>
      <c r="L76" s="11"/>
      <c r="M76" s="11"/>
    </row>
    <row r="77" spans="1:13" s="2" customFormat="1" ht="16.5" thickBot="1">
      <c r="A77" s="44" t="s">
        <v>103</v>
      </c>
      <c r="B77" s="6">
        <v>67</v>
      </c>
      <c r="C77" s="12"/>
      <c r="D77" s="123"/>
      <c r="E77" s="12"/>
      <c r="F77" s="12"/>
      <c r="G77" s="12"/>
      <c r="H77" s="12"/>
      <c r="I77" s="12"/>
      <c r="J77" s="12"/>
      <c r="K77" s="12"/>
      <c r="L77" s="12"/>
      <c r="M77" s="12"/>
    </row>
    <row r="78" spans="1:13" s="2" customFormat="1" ht="16.5" thickBot="1">
      <c r="A78" s="43" t="s">
        <v>148</v>
      </c>
      <c r="B78" s="18">
        <v>68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</row>
    <row r="79" spans="1:13" s="2" customFormat="1" ht="16.5" thickBot="1">
      <c r="A79" s="44" t="s">
        <v>149</v>
      </c>
      <c r="B79" s="31">
        <v>69</v>
      </c>
      <c r="C79" s="48">
        <f aca="true" t="shared" si="20" ref="C79:M79">SUM(C80:C82)</f>
        <v>3045550.84</v>
      </c>
      <c r="D79" s="48">
        <f t="shared" si="20"/>
        <v>4368734.27</v>
      </c>
      <c r="E79" s="48">
        <f t="shared" si="20"/>
        <v>2450000</v>
      </c>
      <c r="F79" s="48">
        <f t="shared" si="20"/>
        <v>2750000</v>
      </c>
      <c r="G79" s="48">
        <f t="shared" si="20"/>
        <v>2880000</v>
      </c>
      <c r="H79" s="48">
        <f t="shared" si="20"/>
        <v>3000000</v>
      </c>
      <c r="I79" s="48">
        <f t="shared" si="20"/>
        <v>3250000</v>
      </c>
      <c r="J79" s="48">
        <f t="shared" si="20"/>
        <v>3350000</v>
      </c>
      <c r="K79" s="48">
        <f t="shared" si="20"/>
        <v>3400000</v>
      </c>
      <c r="L79" s="48">
        <f t="shared" si="20"/>
        <v>3500000</v>
      </c>
      <c r="M79" s="48">
        <f t="shared" si="20"/>
        <v>3600000</v>
      </c>
    </row>
    <row r="80" spans="1:13" s="2" customFormat="1" ht="15.75" thickBot="1">
      <c r="A80" s="43" t="s">
        <v>150</v>
      </c>
      <c r="B80" s="19">
        <v>70</v>
      </c>
      <c r="C80" s="49">
        <v>477809</v>
      </c>
      <c r="D80" s="49">
        <v>3503454.8</v>
      </c>
      <c r="E80" s="49">
        <v>1500000</v>
      </c>
      <c r="F80" s="49">
        <v>1800000</v>
      </c>
      <c r="G80" s="49">
        <v>1900000</v>
      </c>
      <c r="H80" s="49">
        <v>2000000</v>
      </c>
      <c r="I80" s="49">
        <v>2200000</v>
      </c>
      <c r="J80" s="49">
        <v>2300000</v>
      </c>
      <c r="K80" s="49">
        <v>2350000</v>
      </c>
      <c r="L80" s="49">
        <v>2400000</v>
      </c>
      <c r="M80" s="49">
        <v>2500000</v>
      </c>
    </row>
    <row r="81" spans="1:13" s="2" customFormat="1" ht="15.75" thickBot="1">
      <c r="A81" s="44" t="s">
        <v>151</v>
      </c>
      <c r="B81" s="6">
        <v>71</v>
      </c>
      <c r="C81" s="50">
        <v>2567741.84</v>
      </c>
      <c r="D81" s="50">
        <v>865279.47</v>
      </c>
      <c r="E81" s="50">
        <v>950000</v>
      </c>
      <c r="F81" s="50">
        <v>950000</v>
      </c>
      <c r="G81" s="50">
        <v>980000</v>
      </c>
      <c r="H81" s="50">
        <v>1000000</v>
      </c>
      <c r="I81" s="50">
        <v>1050000</v>
      </c>
      <c r="J81" s="50">
        <v>1050000</v>
      </c>
      <c r="K81" s="50">
        <v>1050000</v>
      </c>
      <c r="L81" s="50">
        <v>1100000</v>
      </c>
      <c r="M81" s="50">
        <v>1100000</v>
      </c>
    </row>
    <row r="82" spans="1:13" s="2" customFormat="1" ht="15.75" thickBot="1">
      <c r="A82" s="43" t="s">
        <v>152</v>
      </c>
      <c r="B82" s="18">
        <v>72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</row>
    <row r="83" spans="1:13" s="2" customFormat="1" ht="15.75" thickBot="1">
      <c r="A83" s="35" t="s">
        <v>153</v>
      </c>
      <c r="B83" s="31">
        <v>73</v>
      </c>
      <c r="C83" s="50">
        <v>0</v>
      </c>
      <c r="D83" s="50"/>
      <c r="E83" s="50"/>
      <c r="F83" s="50"/>
      <c r="G83" s="50"/>
      <c r="H83" s="50"/>
      <c r="I83" s="50"/>
      <c r="J83" s="50"/>
      <c r="K83" s="50"/>
      <c r="L83" s="50"/>
      <c r="M83" s="50"/>
    </row>
    <row r="84" spans="1:13" s="2" customFormat="1" ht="15.75" thickBot="1">
      <c r="A84" s="27" t="s">
        <v>154</v>
      </c>
      <c r="B84" s="19">
        <v>74</v>
      </c>
      <c r="C84" s="49">
        <v>54596.46</v>
      </c>
      <c r="D84" s="49">
        <v>48187.34</v>
      </c>
      <c r="E84" s="49">
        <v>50000</v>
      </c>
      <c r="F84" s="49">
        <v>55000</v>
      </c>
      <c r="G84" s="49">
        <v>50000</v>
      </c>
      <c r="H84" s="49">
        <v>55000</v>
      </c>
      <c r="I84" s="49">
        <v>50000</v>
      </c>
      <c r="J84" s="49">
        <v>55000</v>
      </c>
      <c r="K84" s="49">
        <v>50000</v>
      </c>
      <c r="L84" s="49">
        <v>50000</v>
      </c>
      <c r="M84" s="49">
        <v>50000</v>
      </c>
    </row>
    <row r="85" spans="1:13" s="2" customFormat="1" ht="16.5" thickBot="1">
      <c r="A85" s="4" t="s">
        <v>155</v>
      </c>
      <c r="B85" s="20">
        <v>75</v>
      </c>
      <c r="C85" s="5">
        <f aca="true" t="shared" si="21" ref="C85:M85">SUM(C11+C47)</f>
        <v>71179499.91000001</v>
      </c>
      <c r="D85" s="5">
        <f t="shared" si="21"/>
        <v>94051133.31000002</v>
      </c>
      <c r="E85" s="5">
        <f t="shared" si="21"/>
        <v>101660000</v>
      </c>
      <c r="F85" s="5">
        <f t="shared" si="21"/>
        <v>111295000</v>
      </c>
      <c r="G85" s="5">
        <f t="shared" si="21"/>
        <v>122030000</v>
      </c>
      <c r="H85" s="5">
        <f t="shared" si="21"/>
        <v>131695000</v>
      </c>
      <c r="I85" s="5">
        <f t="shared" si="21"/>
        <v>143260000</v>
      </c>
      <c r="J85" s="5">
        <f t="shared" si="21"/>
        <v>143675000</v>
      </c>
      <c r="K85" s="5">
        <f t="shared" si="21"/>
        <v>143750000</v>
      </c>
      <c r="L85" s="5">
        <f t="shared" si="21"/>
        <v>143850000</v>
      </c>
      <c r="M85" s="5">
        <f t="shared" si="21"/>
        <v>143950000</v>
      </c>
    </row>
    <row r="86" spans="3:13" ht="12.75">
      <c r="C86" s="99">
        <f aca="true" t="shared" si="22" ref="C86:M86">C85-C142</f>
        <v>0</v>
      </c>
      <c r="D86" s="132">
        <f t="shared" si="22"/>
        <v>0</v>
      </c>
      <c r="E86" s="99">
        <f t="shared" si="22"/>
        <v>0</v>
      </c>
      <c r="F86" s="99">
        <f t="shared" si="22"/>
        <v>0</v>
      </c>
      <c r="G86" s="99">
        <f t="shared" si="22"/>
        <v>0</v>
      </c>
      <c r="H86" s="99">
        <f t="shared" si="22"/>
        <v>0</v>
      </c>
      <c r="I86" s="99">
        <f t="shared" si="22"/>
        <v>0</v>
      </c>
      <c r="J86" s="99">
        <f t="shared" si="22"/>
        <v>0</v>
      </c>
      <c r="K86" s="99">
        <f t="shared" si="22"/>
        <v>0</v>
      </c>
      <c r="L86" s="99">
        <f t="shared" si="22"/>
        <v>0</v>
      </c>
      <c r="M86" s="99">
        <f t="shared" si="22"/>
        <v>0</v>
      </c>
    </row>
    <row r="87" spans="1:13" ht="12.75">
      <c r="A87" s="98" t="s">
        <v>158</v>
      </c>
      <c r="C87" s="99">
        <f aca="true" t="shared" si="23" ref="C87:M87">C99-C197</f>
        <v>0</v>
      </c>
      <c r="D87" s="132">
        <f t="shared" si="23"/>
        <v>0</v>
      </c>
      <c r="E87" s="99">
        <f t="shared" si="23"/>
        <v>0</v>
      </c>
      <c r="F87" s="99">
        <f t="shared" si="23"/>
        <v>0</v>
      </c>
      <c r="G87" s="99">
        <f t="shared" si="23"/>
        <v>0</v>
      </c>
      <c r="H87" s="99">
        <f t="shared" si="23"/>
        <v>0</v>
      </c>
      <c r="I87" s="99">
        <f t="shared" si="23"/>
        <v>0</v>
      </c>
      <c r="J87" s="99">
        <f t="shared" si="23"/>
        <v>0</v>
      </c>
      <c r="K87" s="99">
        <f t="shared" si="23"/>
        <v>0</v>
      </c>
      <c r="L87" s="99">
        <f t="shared" si="23"/>
        <v>0</v>
      </c>
      <c r="M87" s="99">
        <f t="shared" si="23"/>
        <v>0</v>
      </c>
    </row>
    <row r="88" spans="1:13" s="2" customFormat="1" ht="12.75">
      <c r="A88" s="150" t="s">
        <v>176</v>
      </c>
      <c r="B88" s="150"/>
      <c r="C88" s="113" t="s">
        <v>167</v>
      </c>
      <c r="D88" s="113" t="s">
        <v>167</v>
      </c>
      <c r="E88" s="113" t="s">
        <v>167</v>
      </c>
      <c r="F88" s="113" t="s">
        <v>167</v>
      </c>
      <c r="G88" s="113" t="s">
        <v>167</v>
      </c>
      <c r="H88" s="113" t="s">
        <v>167</v>
      </c>
      <c r="I88" s="113" t="s">
        <v>167</v>
      </c>
      <c r="J88" s="113" t="s">
        <v>167</v>
      </c>
      <c r="K88" s="113" t="s">
        <v>167</v>
      </c>
      <c r="L88" s="113" t="s">
        <v>167</v>
      </c>
      <c r="M88" s="113" t="s">
        <v>167</v>
      </c>
    </row>
    <row r="89" spans="1:13" s="2" customFormat="1" ht="12.75">
      <c r="A89" s="150"/>
      <c r="B89" s="150"/>
      <c r="C89" s="112" t="s">
        <v>159</v>
      </c>
      <c r="D89" s="117" t="s">
        <v>160</v>
      </c>
      <c r="E89" s="112" t="s">
        <v>166</v>
      </c>
      <c r="F89" s="112" t="s">
        <v>168</v>
      </c>
      <c r="G89" s="112" t="s">
        <v>169</v>
      </c>
      <c r="H89" s="112" t="s">
        <v>170</v>
      </c>
      <c r="I89" s="112" t="s">
        <v>171</v>
      </c>
      <c r="J89" s="112" t="s">
        <v>172</v>
      </c>
      <c r="K89" s="112" t="s">
        <v>173</v>
      </c>
      <c r="L89" s="112" t="s">
        <v>174</v>
      </c>
      <c r="M89" s="112" t="s">
        <v>175</v>
      </c>
    </row>
    <row r="90" spans="1:13" s="2" customFormat="1" ht="13.5" thickBot="1">
      <c r="A90" s="151">
        <v>1</v>
      </c>
      <c r="B90" s="152"/>
      <c r="C90" s="110">
        <v>2</v>
      </c>
      <c r="D90" s="118">
        <v>3</v>
      </c>
      <c r="E90" s="111">
        <v>4</v>
      </c>
      <c r="F90" s="111">
        <v>5</v>
      </c>
      <c r="G90" s="111">
        <v>6</v>
      </c>
      <c r="H90" s="111">
        <v>7</v>
      </c>
      <c r="I90" s="111">
        <v>8</v>
      </c>
      <c r="J90" s="111">
        <v>9</v>
      </c>
      <c r="K90" s="111">
        <v>10</v>
      </c>
      <c r="L90" s="111">
        <v>11</v>
      </c>
      <c r="M90" s="111">
        <v>12</v>
      </c>
    </row>
    <row r="91" spans="1:13" ht="16.5" thickBot="1">
      <c r="A91" s="21" t="s">
        <v>55</v>
      </c>
      <c r="B91" s="19">
        <v>76</v>
      </c>
      <c r="C91" s="9">
        <f aca="true" t="shared" si="24" ref="C91:M91">C92+C93+C94+C95+C96+C97+(C98)+(C99)+C100</f>
        <v>25130955.839999996</v>
      </c>
      <c r="D91" s="133">
        <f t="shared" si="24"/>
        <v>25873778.840000004</v>
      </c>
      <c r="E91" s="9">
        <f t="shared" si="24"/>
        <v>27473778.840000004</v>
      </c>
      <c r="F91" s="9">
        <f t="shared" si="24"/>
        <v>29893778.840000004</v>
      </c>
      <c r="G91" s="9">
        <f t="shared" si="24"/>
        <v>32266778.840000004</v>
      </c>
      <c r="H91" s="9">
        <f t="shared" si="24"/>
        <v>34486778.84</v>
      </c>
      <c r="I91" s="9">
        <f t="shared" si="24"/>
        <v>36541778.84</v>
      </c>
      <c r="J91" s="9">
        <f t="shared" si="24"/>
        <v>38726778.84</v>
      </c>
      <c r="K91" s="9">
        <f t="shared" si="24"/>
        <v>40741778.84</v>
      </c>
      <c r="L91" s="9">
        <f t="shared" si="24"/>
        <v>42771778.84</v>
      </c>
      <c r="M91" s="9">
        <f t="shared" si="24"/>
        <v>44526778.84</v>
      </c>
    </row>
    <row r="92" spans="1:13" ht="15.75" thickBot="1">
      <c r="A92" s="51" t="s">
        <v>57</v>
      </c>
      <c r="B92" s="6">
        <v>77</v>
      </c>
      <c r="C92" s="52">
        <v>22914860.29</v>
      </c>
      <c r="D92" s="134">
        <v>25356594.6</v>
      </c>
      <c r="E92" s="52">
        <f aca="true" t="shared" si="25" ref="E92:M92">D91</f>
        <v>25873778.840000004</v>
      </c>
      <c r="F92" s="52">
        <f t="shared" si="25"/>
        <v>27473778.840000004</v>
      </c>
      <c r="G92" s="52">
        <f t="shared" si="25"/>
        <v>29893778.840000004</v>
      </c>
      <c r="H92" s="52">
        <f t="shared" si="25"/>
        <v>32266778.840000004</v>
      </c>
      <c r="I92" s="52">
        <f t="shared" si="25"/>
        <v>34486778.84</v>
      </c>
      <c r="J92" s="52">
        <f t="shared" si="25"/>
        <v>36541778.84</v>
      </c>
      <c r="K92" s="52">
        <f t="shared" si="25"/>
        <v>38726778.84</v>
      </c>
      <c r="L92" s="52">
        <f t="shared" si="25"/>
        <v>40741778.84</v>
      </c>
      <c r="M92" s="52">
        <f t="shared" si="25"/>
        <v>42771778.84</v>
      </c>
    </row>
    <row r="93" spans="1:13" ht="24.75" thickBot="1">
      <c r="A93" s="21" t="s">
        <v>59</v>
      </c>
      <c r="B93" s="19">
        <v>78</v>
      </c>
      <c r="C93" s="53"/>
      <c r="D93" s="135"/>
      <c r="E93" s="53"/>
      <c r="F93" s="53"/>
      <c r="G93" s="53"/>
      <c r="H93" s="53"/>
      <c r="I93" s="53"/>
      <c r="J93" s="53"/>
      <c r="K93" s="53"/>
      <c r="L93" s="53"/>
      <c r="M93" s="53"/>
    </row>
    <row r="94" spans="1:13" ht="24.75" thickBot="1">
      <c r="A94" s="34" t="s">
        <v>61</v>
      </c>
      <c r="B94" s="31">
        <v>79</v>
      </c>
      <c r="C94" s="42"/>
      <c r="D94" s="130"/>
      <c r="E94" s="42"/>
      <c r="F94" s="42"/>
      <c r="G94" s="42"/>
      <c r="H94" s="42"/>
      <c r="I94" s="42"/>
      <c r="J94" s="42"/>
      <c r="K94" s="42"/>
      <c r="L94" s="42"/>
      <c r="M94" s="42"/>
    </row>
    <row r="95" spans="1:13" ht="15.75" thickBot="1">
      <c r="A95" s="25" t="s">
        <v>63</v>
      </c>
      <c r="B95" s="18">
        <v>80</v>
      </c>
      <c r="C95" s="13">
        <v>0</v>
      </c>
      <c r="D95" s="122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</row>
    <row r="96" spans="1:13" ht="15.75" thickBot="1">
      <c r="A96" s="34" t="s">
        <v>65</v>
      </c>
      <c r="B96" s="31">
        <v>81</v>
      </c>
      <c r="C96" s="42"/>
      <c r="D96" s="130"/>
      <c r="E96" s="42"/>
      <c r="F96" s="42"/>
      <c r="G96" s="42"/>
      <c r="H96" s="42"/>
      <c r="I96" s="42"/>
      <c r="J96" s="42"/>
      <c r="K96" s="42"/>
      <c r="L96" s="42"/>
      <c r="M96" s="42"/>
    </row>
    <row r="97" spans="1:13" ht="24.75" thickBot="1">
      <c r="A97" s="25" t="s">
        <v>66</v>
      </c>
      <c r="B97" s="18">
        <v>82</v>
      </c>
      <c r="C97" s="13"/>
      <c r="D97" s="122"/>
      <c r="E97" s="13"/>
      <c r="F97" s="13"/>
      <c r="G97" s="13"/>
      <c r="H97" s="13"/>
      <c r="I97" s="13"/>
      <c r="J97" s="13"/>
      <c r="K97" s="13"/>
      <c r="L97" s="13"/>
      <c r="M97" s="13"/>
    </row>
    <row r="98" spans="1:13" ht="15.75" thickBot="1">
      <c r="A98" s="34" t="s">
        <v>68</v>
      </c>
      <c r="B98" s="31">
        <v>83</v>
      </c>
      <c r="C98" s="42">
        <v>91627.19</v>
      </c>
      <c r="D98" s="130">
        <v>-225638.76</v>
      </c>
      <c r="E98" s="42"/>
      <c r="F98" s="42"/>
      <c r="G98" s="42"/>
      <c r="H98" s="42"/>
      <c r="I98" s="42"/>
      <c r="J98" s="42"/>
      <c r="K98" s="42"/>
      <c r="L98" s="42"/>
      <c r="M98" s="42"/>
    </row>
    <row r="99" spans="1:13" ht="15.75" thickBot="1">
      <c r="A99" s="25" t="s">
        <v>70</v>
      </c>
      <c r="B99" s="18">
        <v>84</v>
      </c>
      <c r="C99" s="122">
        <f aca="true" t="shared" si="26" ref="C99:M99">C197</f>
        <v>2124468.359999997</v>
      </c>
      <c r="D99" s="122">
        <f t="shared" si="26"/>
        <v>742823.0000000026</v>
      </c>
      <c r="E99" s="13">
        <f t="shared" si="26"/>
        <v>1600000</v>
      </c>
      <c r="F99" s="13">
        <f t="shared" si="26"/>
        <v>2420000</v>
      </c>
      <c r="G99" s="13">
        <f t="shared" si="26"/>
        <v>2373000</v>
      </c>
      <c r="H99" s="13">
        <f t="shared" si="26"/>
        <v>2220000</v>
      </c>
      <c r="I99" s="13">
        <f t="shared" si="26"/>
        <v>2055000</v>
      </c>
      <c r="J99" s="13">
        <f t="shared" si="26"/>
        <v>2185000</v>
      </c>
      <c r="K99" s="13">
        <f t="shared" si="26"/>
        <v>2015000</v>
      </c>
      <c r="L99" s="13">
        <f t="shared" si="26"/>
        <v>2030000</v>
      </c>
      <c r="M99" s="13">
        <f t="shared" si="26"/>
        <v>1755000</v>
      </c>
    </row>
    <row r="100" spans="1:13" ht="24.75" thickBot="1">
      <c r="A100" s="34" t="s">
        <v>72</v>
      </c>
      <c r="B100" s="6">
        <v>85</v>
      </c>
      <c r="C100" s="12"/>
      <c r="D100" s="123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13" ht="16.5" thickBot="1">
      <c r="A101" s="25" t="s">
        <v>74</v>
      </c>
      <c r="B101" s="19">
        <v>86</v>
      </c>
      <c r="C101" s="54">
        <f aca="true" t="shared" si="27" ref="C101:M101">C102+C110+C117++C136</f>
        <v>46048544.06999999</v>
      </c>
      <c r="D101" s="136">
        <f t="shared" si="27"/>
        <v>68177354.47</v>
      </c>
      <c r="E101" s="54">
        <f t="shared" si="27"/>
        <v>74186221.16</v>
      </c>
      <c r="F101" s="54">
        <f t="shared" si="27"/>
        <v>81401221.16</v>
      </c>
      <c r="G101" s="54">
        <f t="shared" si="27"/>
        <v>89763221.16</v>
      </c>
      <c r="H101" s="54">
        <f t="shared" si="27"/>
        <v>97208221.16</v>
      </c>
      <c r="I101" s="54">
        <f t="shared" si="27"/>
        <v>106718221.16</v>
      </c>
      <c r="J101" s="54">
        <f t="shared" si="27"/>
        <v>104948221.16</v>
      </c>
      <c r="K101" s="54">
        <f t="shared" si="27"/>
        <v>103008221.16</v>
      </c>
      <c r="L101" s="54">
        <f t="shared" si="27"/>
        <v>101078221.16</v>
      </c>
      <c r="M101" s="54">
        <f t="shared" si="27"/>
        <v>99423221.16</v>
      </c>
    </row>
    <row r="102" spans="1:13" ht="16.5" thickBot="1">
      <c r="A102" s="34" t="s">
        <v>76</v>
      </c>
      <c r="B102" s="6">
        <v>87</v>
      </c>
      <c r="C102" s="55">
        <f aca="true" t="shared" si="28" ref="C102:M102">C103+C104+C107</f>
        <v>382134.18000000005</v>
      </c>
      <c r="D102" s="137">
        <f t="shared" si="28"/>
        <v>200000</v>
      </c>
      <c r="E102" s="55">
        <f t="shared" si="28"/>
        <v>300000</v>
      </c>
      <c r="F102" s="55">
        <f t="shared" si="28"/>
        <v>0</v>
      </c>
      <c r="G102" s="55">
        <f t="shared" si="28"/>
        <v>0</v>
      </c>
      <c r="H102" s="55">
        <f t="shared" si="28"/>
        <v>0</v>
      </c>
      <c r="I102" s="55">
        <f t="shared" si="28"/>
        <v>0</v>
      </c>
      <c r="J102" s="55">
        <f t="shared" si="28"/>
        <v>0</v>
      </c>
      <c r="K102" s="55">
        <f t="shared" si="28"/>
        <v>0</v>
      </c>
      <c r="L102" s="55">
        <f t="shared" si="28"/>
        <v>0</v>
      </c>
      <c r="M102" s="55">
        <f t="shared" si="28"/>
        <v>0</v>
      </c>
    </row>
    <row r="103" spans="1:13" ht="24.75" thickBot="1">
      <c r="A103" s="23" t="s">
        <v>78</v>
      </c>
      <c r="B103" s="18">
        <v>88</v>
      </c>
      <c r="C103" s="11"/>
      <c r="D103" s="12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ht="24.75" thickBot="1">
      <c r="A104" s="24" t="s">
        <v>80</v>
      </c>
      <c r="B104" s="31">
        <v>89</v>
      </c>
      <c r="C104" s="56">
        <f aca="true" t="shared" si="29" ref="C104:M104">SUM(C105:C106)</f>
        <v>0</v>
      </c>
      <c r="D104" s="138">
        <f t="shared" si="29"/>
        <v>0</v>
      </c>
      <c r="E104" s="56">
        <f t="shared" si="29"/>
        <v>0</v>
      </c>
      <c r="F104" s="56">
        <f t="shared" si="29"/>
        <v>0</v>
      </c>
      <c r="G104" s="56">
        <f t="shared" si="29"/>
        <v>0</v>
      </c>
      <c r="H104" s="56">
        <f t="shared" si="29"/>
        <v>0</v>
      </c>
      <c r="I104" s="56">
        <f t="shared" si="29"/>
        <v>0</v>
      </c>
      <c r="J104" s="56">
        <f t="shared" si="29"/>
        <v>0</v>
      </c>
      <c r="K104" s="56">
        <f t="shared" si="29"/>
        <v>0</v>
      </c>
      <c r="L104" s="56">
        <f t="shared" si="29"/>
        <v>0</v>
      </c>
      <c r="M104" s="56">
        <f t="shared" si="29"/>
        <v>0</v>
      </c>
    </row>
    <row r="105" spans="1:13" ht="15.75" thickBot="1">
      <c r="A105" s="26" t="s">
        <v>82</v>
      </c>
      <c r="B105" s="18">
        <v>90</v>
      </c>
      <c r="C105" s="57"/>
      <c r="D105" s="139"/>
      <c r="E105" s="57"/>
      <c r="F105" s="57"/>
      <c r="G105" s="57"/>
      <c r="H105" s="57"/>
      <c r="I105" s="57"/>
      <c r="J105" s="57"/>
      <c r="K105" s="57"/>
      <c r="L105" s="57"/>
      <c r="M105" s="57"/>
    </row>
    <row r="106" spans="1:13" ht="15.75" thickBot="1">
      <c r="A106" s="33" t="s">
        <v>84</v>
      </c>
      <c r="B106" s="31">
        <v>91</v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</row>
    <row r="107" spans="1:13" ht="16.5" thickBot="1">
      <c r="A107" s="23" t="s">
        <v>86</v>
      </c>
      <c r="B107" s="18">
        <v>92</v>
      </c>
      <c r="C107" s="61">
        <f aca="true" t="shared" si="30" ref="C107:M107">C108+C109</f>
        <v>382134.18000000005</v>
      </c>
      <c r="D107" s="61">
        <f t="shared" si="30"/>
        <v>200000</v>
      </c>
      <c r="E107" s="61">
        <f t="shared" si="30"/>
        <v>300000</v>
      </c>
      <c r="F107" s="61">
        <f t="shared" si="30"/>
        <v>0</v>
      </c>
      <c r="G107" s="61">
        <f t="shared" si="30"/>
        <v>0</v>
      </c>
      <c r="H107" s="61">
        <f t="shared" si="30"/>
        <v>0</v>
      </c>
      <c r="I107" s="61">
        <f t="shared" si="30"/>
        <v>0</v>
      </c>
      <c r="J107" s="61">
        <f t="shared" si="30"/>
        <v>0</v>
      </c>
      <c r="K107" s="61">
        <f t="shared" si="30"/>
        <v>0</v>
      </c>
      <c r="L107" s="61">
        <f t="shared" si="30"/>
        <v>0</v>
      </c>
      <c r="M107" s="61">
        <f t="shared" si="30"/>
        <v>0</v>
      </c>
    </row>
    <row r="108" spans="1:13" ht="16.5" thickBot="1">
      <c r="A108" s="58" t="s">
        <v>88</v>
      </c>
      <c r="B108" s="18">
        <v>93</v>
      </c>
      <c r="C108" s="59">
        <v>63337.53</v>
      </c>
      <c r="D108" s="59">
        <v>0</v>
      </c>
      <c r="E108" s="59">
        <v>0</v>
      </c>
      <c r="F108" s="59">
        <v>0</v>
      </c>
      <c r="G108" s="59">
        <v>0</v>
      </c>
      <c r="H108" s="59">
        <v>0</v>
      </c>
      <c r="I108" s="59">
        <v>0</v>
      </c>
      <c r="J108" s="59">
        <v>0</v>
      </c>
      <c r="K108" s="59">
        <v>0</v>
      </c>
      <c r="L108" s="59">
        <v>0</v>
      </c>
      <c r="M108" s="59">
        <v>0</v>
      </c>
    </row>
    <row r="109" spans="1:13" ht="15.75" thickBot="1">
      <c r="A109" s="62" t="s">
        <v>90</v>
      </c>
      <c r="B109" s="6">
        <v>94</v>
      </c>
      <c r="C109" s="63">
        <v>318796.65</v>
      </c>
      <c r="D109" s="140">
        <v>200000</v>
      </c>
      <c r="E109" s="63">
        <v>300000</v>
      </c>
      <c r="F109" s="63">
        <v>0</v>
      </c>
      <c r="G109" s="63">
        <v>0</v>
      </c>
      <c r="H109" s="63">
        <v>0</v>
      </c>
      <c r="I109" s="63">
        <v>0</v>
      </c>
      <c r="J109" s="63">
        <v>0</v>
      </c>
      <c r="K109" s="63">
        <v>0</v>
      </c>
      <c r="L109" s="63">
        <v>0</v>
      </c>
      <c r="M109" s="63">
        <v>0</v>
      </c>
    </row>
    <row r="110" spans="1:13" ht="16.5" thickBot="1">
      <c r="A110" s="21" t="s">
        <v>92</v>
      </c>
      <c r="B110" s="19">
        <v>95</v>
      </c>
      <c r="C110" s="61">
        <f aca="true" t="shared" si="31" ref="C110:M110">C111+C112</f>
        <v>0</v>
      </c>
      <c r="D110" s="61">
        <f t="shared" si="31"/>
        <v>586916.35</v>
      </c>
      <c r="E110" s="61">
        <f t="shared" si="31"/>
        <v>0</v>
      </c>
      <c r="F110" s="61">
        <f t="shared" si="31"/>
        <v>9722220</v>
      </c>
      <c r="G110" s="61">
        <f t="shared" si="31"/>
        <v>8166660</v>
      </c>
      <c r="H110" s="61">
        <f t="shared" si="31"/>
        <v>6611100</v>
      </c>
      <c r="I110" s="61">
        <f t="shared" si="31"/>
        <v>5055540</v>
      </c>
      <c r="J110" s="61">
        <f t="shared" si="31"/>
        <v>3499980</v>
      </c>
      <c r="K110" s="61">
        <f t="shared" si="31"/>
        <v>1944420</v>
      </c>
      <c r="L110" s="61">
        <f t="shared" si="31"/>
        <v>388860</v>
      </c>
      <c r="M110" s="61">
        <f t="shared" si="31"/>
        <v>0</v>
      </c>
    </row>
    <row r="111" spans="1:13" ht="13.5" thickBot="1">
      <c r="A111" s="64" t="s">
        <v>94</v>
      </c>
      <c r="B111" s="6">
        <v>96</v>
      </c>
      <c r="C111" s="65"/>
      <c r="D111" s="141"/>
      <c r="E111" s="65"/>
      <c r="F111" s="65"/>
      <c r="G111" s="65"/>
      <c r="H111" s="65"/>
      <c r="I111" s="65"/>
      <c r="J111" s="65"/>
      <c r="K111" s="65"/>
      <c r="L111" s="65"/>
      <c r="M111" s="65"/>
    </row>
    <row r="112" spans="1:13" ht="15.75" thickBot="1">
      <c r="A112" s="22" t="s">
        <v>96</v>
      </c>
      <c r="B112" s="18">
        <v>97</v>
      </c>
      <c r="C112" s="66">
        <f aca="true" t="shared" si="32" ref="C112:M112">SUM(C113:C116)</f>
        <v>0</v>
      </c>
      <c r="D112" s="66">
        <f t="shared" si="32"/>
        <v>586916.35</v>
      </c>
      <c r="E112" s="66">
        <f t="shared" si="32"/>
        <v>0</v>
      </c>
      <c r="F112" s="66">
        <f t="shared" si="32"/>
        <v>9722220</v>
      </c>
      <c r="G112" s="66">
        <f t="shared" si="32"/>
        <v>8166660</v>
      </c>
      <c r="H112" s="66">
        <f t="shared" si="32"/>
        <v>6611100</v>
      </c>
      <c r="I112" s="66">
        <f t="shared" si="32"/>
        <v>5055540</v>
      </c>
      <c r="J112" s="66">
        <f t="shared" si="32"/>
        <v>3499980</v>
      </c>
      <c r="K112" s="66">
        <f t="shared" si="32"/>
        <v>1944420</v>
      </c>
      <c r="L112" s="66">
        <f t="shared" si="32"/>
        <v>388860</v>
      </c>
      <c r="M112" s="66">
        <f t="shared" si="32"/>
        <v>0</v>
      </c>
    </row>
    <row r="113" spans="1:13" ht="15.75" thickBot="1">
      <c r="A113" s="62" t="s">
        <v>98</v>
      </c>
      <c r="B113" s="31">
        <v>98</v>
      </c>
      <c r="C113" s="67"/>
      <c r="D113" s="67"/>
      <c r="E113" s="67"/>
      <c r="F113" s="67">
        <v>9722220</v>
      </c>
      <c r="G113" s="67">
        <v>8166660</v>
      </c>
      <c r="H113" s="67">
        <v>6611100</v>
      </c>
      <c r="I113" s="67">
        <v>5055540</v>
      </c>
      <c r="J113" s="67">
        <v>3499980</v>
      </c>
      <c r="K113" s="67">
        <v>1944420</v>
      </c>
      <c r="L113" s="67">
        <v>388860</v>
      </c>
      <c r="M113" s="67"/>
    </row>
    <row r="114" spans="1:13" ht="24.75" thickBot="1">
      <c r="A114" s="58" t="s">
        <v>100</v>
      </c>
      <c r="B114" s="18">
        <v>99</v>
      </c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</row>
    <row r="115" spans="1:13" ht="16.5" thickBot="1">
      <c r="A115" s="62" t="s">
        <v>102</v>
      </c>
      <c r="B115" s="31">
        <v>100</v>
      </c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</row>
    <row r="116" spans="1:13" ht="16.5" thickBot="1">
      <c r="A116" s="58" t="s">
        <v>104</v>
      </c>
      <c r="B116" s="18">
        <v>101</v>
      </c>
      <c r="C116" s="47"/>
      <c r="D116" s="49">
        <v>586916.35</v>
      </c>
      <c r="E116" s="49"/>
      <c r="F116" s="49"/>
      <c r="G116" s="49"/>
      <c r="H116" s="49"/>
      <c r="I116" s="49"/>
      <c r="J116" s="49"/>
      <c r="K116" s="49"/>
      <c r="L116" s="49"/>
      <c r="M116" s="49"/>
    </row>
    <row r="117" spans="1:13" ht="16.5" thickBot="1">
      <c r="A117" s="21" t="s">
        <v>106</v>
      </c>
      <c r="B117" s="18">
        <v>102</v>
      </c>
      <c r="C117" s="8">
        <f aca="true" t="shared" si="33" ref="C117:M117">C118+C123+C135</f>
        <v>5378906.040000001</v>
      </c>
      <c r="D117" s="8">
        <f t="shared" si="33"/>
        <v>9464110.22</v>
      </c>
      <c r="E117" s="8">
        <f t="shared" si="33"/>
        <v>6086221.16</v>
      </c>
      <c r="F117" s="8">
        <f t="shared" si="33"/>
        <v>5923441.16</v>
      </c>
      <c r="G117" s="8">
        <f t="shared" si="33"/>
        <v>6663221.16</v>
      </c>
      <c r="H117" s="8">
        <f t="shared" si="33"/>
        <v>7108221.16</v>
      </c>
      <c r="I117" s="8">
        <f t="shared" si="33"/>
        <v>6818221.16</v>
      </c>
      <c r="J117" s="8">
        <f t="shared" si="33"/>
        <v>6894221.16</v>
      </c>
      <c r="K117" s="8">
        <f t="shared" si="33"/>
        <v>6279221.16</v>
      </c>
      <c r="L117" s="8">
        <f t="shared" si="33"/>
        <v>6478221.16</v>
      </c>
      <c r="M117" s="8">
        <f t="shared" si="33"/>
        <v>6803221.16</v>
      </c>
    </row>
    <row r="118" spans="1:13" ht="16.5" thickBot="1">
      <c r="A118" s="64" t="s">
        <v>94</v>
      </c>
      <c r="B118" s="6">
        <v>103</v>
      </c>
      <c r="C118" s="69">
        <f aca="true" t="shared" si="34" ref="C118:M118">C119+C122</f>
        <v>0</v>
      </c>
      <c r="D118" s="69">
        <f t="shared" si="34"/>
        <v>0</v>
      </c>
      <c r="E118" s="69">
        <f t="shared" si="34"/>
        <v>0</v>
      </c>
      <c r="F118" s="69">
        <f t="shared" si="34"/>
        <v>0</v>
      </c>
      <c r="G118" s="69">
        <f t="shared" si="34"/>
        <v>0</v>
      </c>
      <c r="H118" s="69">
        <f t="shared" si="34"/>
        <v>0</v>
      </c>
      <c r="I118" s="69">
        <f t="shared" si="34"/>
        <v>0</v>
      </c>
      <c r="J118" s="69">
        <f t="shared" si="34"/>
        <v>0</v>
      </c>
      <c r="K118" s="69">
        <f t="shared" si="34"/>
        <v>0</v>
      </c>
      <c r="L118" s="69">
        <f t="shared" si="34"/>
        <v>0</v>
      </c>
      <c r="M118" s="69">
        <f t="shared" si="34"/>
        <v>0</v>
      </c>
    </row>
    <row r="119" spans="1:13" ht="24.75" thickBot="1">
      <c r="A119" s="58" t="s">
        <v>108</v>
      </c>
      <c r="B119" s="19">
        <v>104</v>
      </c>
      <c r="C119" s="70">
        <f aca="true" t="shared" si="35" ref="C119:M119">SUM(C120:C121)</f>
        <v>0</v>
      </c>
      <c r="D119" s="70">
        <f t="shared" si="35"/>
        <v>0</v>
      </c>
      <c r="E119" s="70">
        <f t="shared" si="35"/>
        <v>0</v>
      </c>
      <c r="F119" s="70">
        <f t="shared" si="35"/>
        <v>0</v>
      </c>
      <c r="G119" s="70">
        <f t="shared" si="35"/>
        <v>0</v>
      </c>
      <c r="H119" s="70">
        <f t="shared" si="35"/>
        <v>0</v>
      </c>
      <c r="I119" s="70">
        <f t="shared" si="35"/>
        <v>0</v>
      </c>
      <c r="J119" s="70">
        <f t="shared" si="35"/>
        <v>0</v>
      </c>
      <c r="K119" s="70">
        <f t="shared" si="35"/>
        <v>0</v>
      </c>
      <c r="L119" s="70">
        <f t="shared" si="35"/>
        <v>0</v>
      </c>
      <c r="M119" s="70">
        <f t="shared" si="35"/>
        <v>0</v>
      </c>
    </row>
    <row r="120" spans="1:13" ht="16.5" thickBot="1">
      <c r="A120" s="62" t="s">
        <v>109</v>
      </c>
      <c r="B120" s="6">
        <v>105</v>
      </c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</row>
    <row r="121" spans="1:13" ht="16.5" thickBot="1">
      <c r="A121" s="58" t="s">
        <v>110</v>
      </c>
      <c r="B121" s="18">
        <v>106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</row>
    <row r="122" spans="1:13" ht="16.5" thickBot="1">
      <c r="A122" s="62" t="s">
        <v>111</v>
      </c>
      <c r="B122" s="31">
        <v>107</v>
      </c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1:13" ht="16.5" thickBot="1">
      <c r="A123" s="22" t="s">
        <v>113</v>
      </c>
      <c r="B123" s="18">
        <v>108</v>
      </c>
      <c r="C123" s="8">
        <f aca="true" t="shared" si="36" ref="C123:M123">C124+C125+C126+C127+C130+C131+C132+C133+C134</f>
        <v>5354267.220000001</v>
      </c>
      <c r="D123" s="8">
        <f t="shared" si="36"/>
        <v>9413255.31</v>
      </c>
      <c r="E123" s="8">
        <f t="shared" si="36"/>
        <v>6036221.16</v>
      </c>
      <c r="F123" s="8">
        <f t="shared" si="36"/>
        <v>5873441.16</v>
      </c>
      <c r="G123" s="8">
        <f t="shared" si="36"/>
        <v>6613221.16</v>
      </c>
      <c r="H123" s="8">
        <f t="shared" si="36"/>
        <v>7053221.16</v>
      </c>
      <c r="I123" s="8">
        <f t="shared" si="36"/>
        <v>6763221.16</v>
      </c>
      <c r="J123" s="8">
        <f t="shared" si="36"/>
        <v>6839221.16</v>
      </c>
      <c r="K123" s="8">
        <f t="shared" si="36"/>
        <v>6219221.16</v>
      </c>
      <c r="L123" s="8">
        <f t="shared" si="36"/>
        <v>6418221.16</v>
      </c>
      <c r="M123" s="8">
        <f t="shared" si="36"/>
        <v>6743221.16</v>
      </c>
    </row>
    <row r="124" spans="1:13" ht="15.75" thickBot="1">
      <c r="A124" s="33" t="s">
        <v>98</v>
      </c>
      <c r="B124" s="31">
        <v>109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</row>
    <row r="125" spans="1:13" ht="24.75" thickBot="1">
      <c r="A125" s="26" t="s">
        <v>100</v>
      </c>
      <c r="B125" s="18">
        <v>110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</row>
    <row r="126" spans="1:13" ht="16.5" thickBot="1">
      <c r="A126" s="33" t="s">
        <v>102</v>
      </c>
      <c r="B126" s="31">
        <v>111</v>
      </c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1:13" ht="24.75" thickBot="1">
      <c r="A127" s="26" t="s">
        <v>118</v>
      </c>
      <c r="B127" s="19">
        <v>112</v>
      </c>
      <c r="C127" s="8">
        <f aca="true" t="shared" si="37" ref="C127:M127">SUM(C128:C129)</f>
        <v>3648797.54</v>
      </c>
      <c r="D127" s="8">
        <f t="shared" si="37"/>
        <v>745083.27</v>
      </c>
      <c r="E127" s="8">
        <f t="shared" si="37"/>
        <v>526410.48</v>
      </c>
      <c r="F127" s="8">
        <f t="shared" si="37"/>
        <v>1071410.48</v>
      </c>
      <c r="G127" s="8">
        <f t="shared" si="37"/>
        <v>963410.48</v>
      </c>
      <c r="H127" s="8">
        <f t="shared" si="37"/>
        <v>1423410.48</v>
      </c>
      <c r="I127" s="8">
        <f t="shared" si="37"/>
        <v>1063410.48</v>
      </c>
      <c r="J127" s="8">
        <f t="shared" si="37"/>
        <v>1114410.48</v>
      </c>
      <c r="K127" s="8">
        <f t="shared" si="37"/>
        <v>1179410.48</v>
      </c>
      <c r="L127" s="8">
        <f t="shared" si="37"/>
        <v>1328410.48</v>
      </c>
      <c r="M127" s="8">
        <f t="shared" si="37"/>
        <v>843410.48</v>
      </c>
    </row>
    <row r="128" spans="1:13" ht="15.75" thickBot="1">
      <c r="A128" s="33" t="s">
        <v>109</v>
      </c>
      <c r="B128" s="6">
        <v>113</v>
      </c>
      <c r="C128" s="75">
        <v>3648797.54</v>
      </c>
      <c r="D128" s="74">
        <v>745083.27</v>
      </c>
      <c r="E128" s="74">
        <v>526410.48</v>
      </c>
      <c r="F128" s="74">
        <v>1071410.48</v>
      </c>
      <c r="G128" s="74">
        <v>963410.48</v>
      </c>
      <c r="H128" s="74">
        <v>1423410.48</v>
      </c>
      <c r="I128" s="74">
        <v>1063410.48</v>
      </c>
      <c r="J128" s="74">
        <v>1114410.48</v>
      </c>
      <c r="K128" s="74">
        <v>1179410.48</v>
      </c>
      <c r="L128" s="74">
        <v>1328410.48</v>
      </c>
      <c r="M128" s="74">
        <v>843410.48</v>
      </c>
    </row>
    <row r="129" spans="1:13" ht="15.75" thickBot="1">
      <c r="A129" s="26" t="s">
        <v>110</v>
      </c>
      <c r="B129" s="19">
        <v>114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</row>
    <row r="130" spans="1:13" ht="15.75" thickBot="1">
      <c r="A130" s="33" t="s">
        <v>122</v>
      </c>
      <c r="B130" s="31">
        <v>115</v>
      </c>
      <c r="C130" s="74">
        <v>69025.89</v>
      </c>
      <c r="D130" s="74">
        <v>57619.45</v>
      </c>
      <c r="E130" s="74">
        <v>0</v>
      </c>
      <c r="F130" s="74">
        <v>0</v>
      </c>
      <c r="G130" s="74">
        <v>0</v>
      </c>
      <c r="H130" s="74">
        <v>0</v>
      </c>
      <c r="I130" s="74">
        <v>0</v>
      </c>
      <c r="J130" s="74">
        <v>0</v>
      </c>
      <c r="K130" s="74">
        <v>0</v>
      </c>
      <c r="L130" s="74">
        <v>0</v>
      </c>
      <c r="M130" s="74">
        <v>0</v>
      </c>
    </row>
    <row r="131" spans="1:13" ht="15.75" thickBot="1">
      <c r="A131" s="26" t="s">
        <v>124</v>
      </c>
      <c r="B131" s="18">
        <v>116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</row>
    <row r="132" spans="1:13" ht="24.75" thickBot="1">
      <c r="A132" s="33" t="s">
        <v>126</v>
      </c>
      <c r="B132" s="31">
        <v>117</v>
      </c>
      <c r="C132" s="74">
        <v>152121.4</v>
      </c>
      <c r="D132" s="74">
        <v>544674.06</v>
      </c>
      <c r="E132" s="74">
        <v>580000</v>
      </c>
      <c r="F132" s="74">
        <v>590000</v>
      </c>
      <c r="G132" s="74">
        <v>600000</v>
      </c>
      <c r="H132" s="74">
        <v>620000</v>
      </c>
      <c r="I132" s="74">
        <v>630000</v>
      </c>
      <c r="J132" s="74">
        <v>645000</v>
      </c>
      <c r="K132" s="74">
        <v>650000</v>
      </c>
      <c r="L132" s="74">
        <v>660000</v>
      </c>
      <c r="M132" s="74">
        <v>670000</v>
      </c>
    </row>
    <row r="133" spans="1:13" ht="15.75" thickBot="1">
      <c r="A133" s="26" t="s">
        <v>128</v>
      </c>
      <c r="B133" s="18">
        <v>118</v>
      </c>
      <c r="C133" s="75">
        <v>220372.39</v>
      </c>
      <c r="D133" s="75">
        <v>126427.36</v>
      </c>
      <c r="E133" s="75">
        <v>130000</v>
      </c>
      <c r="F133" s="75">
        <v>140000</v>
      </c>
      <c r="G133" s="75">
        <v>150000</v>
      </c>
      <c r="H133" s="75">
        <v>160000</v>
      </c>
      <c r="I133" s="75">
        <v>170000</v>
      </c>
      <c r="J133" s="75">
        <v>180000</v>
      </c>
      <c r="K133" s="75">
        <v>190000</v>
      </c>
      <c r="L133" s="75">
        <v>200000</v>
      </c>
      <c r="M133" s="75">
        <v>200000</v>
      </c>
    </row>
    <row r="134" spans="1:13" ht="15.75" thickBot="1">
      <c r="A134" s="44" t="s">
        <v>130</v>
      </c>
      <c r="B134" s="31">
        <v>119</v>
      </c>
      <c r="C134" s="74">
        <v>1263950</v>
      </c>
      <c r="D134" s="74">
        <v>7939451.17</v>
      </c>
      <c r="E134" s="74">
        <v>4799810.68</v>
      </c>
      <c r="F134" s="74">
        <v>4072030.68</v>
      </c>
      <c r="G134" s="74">
        <v>4899810.68</v>
      </c>
      <c r="H134" s="74">
        <v>4849810.68</v>
      </c>
      <c r="I134" s="74">
        <v>4899810.68</v>
      </c>
      <c r="J134" s="74">
        <v>4899810.68</v>
      </c>
      <c r="K134" s="74">
        <v>4199810.68</v>
      </c>
      <c r="L134" s="74">
        <v>4229810.68</v>
      </c>
      <c r="M134" s="74">
        <v>5029810.68</v>
      </c>
    </row>
    <row r="135" spans="1:13" ht="15.75" thickBot="1">
      <c r="A135" s="37" t="s">
        <v>132</v>
      </c>
      <c r="B135" s="18">
        <v>120</v>
      </c>
      <c r="C135" s="75">
        <v>24638.82</v>
      </c>
      <c r="D135" s="75">
        <v>50854.91</v>
      </c>
      <c r="E135" s="75">
        <v>50000</v>
      </c>
      <c r="F135" s="75">
        <v>50000</v>
      </c>
      <c r="G135" s="75">
        <v>50000</v>
      </c>
      <c r="H135" s="75">
        <v>55000</v>
      </c>
      <c r="I135" s="75">
        <v>55000</v>
      </c>
      <c r="J135" s="75">
        <v>55000</v>
      </c>
      <c r="K135" s="75">
        <v>60000</v>
      </c>
      <c r="L135" s="75">
        <v>60000</v>
      </c>
      <c r="M135" s="75">
        <v>60000</v>
      </c>
    </row>
    <row r="136" spans="1:13" ht="16.5" thickBot="1">
      <c r="A136" s="38" t="s">
        <v>134</v>
      </c>
      <c r="B136" s="6">
        <v>121</v>
      </c>
      <c r="C136" s="48">
        <f aca="true" t="shared" si="38" ref="C136:M136">C138</f>
        <v>40287503.849999994</v>
      </c>
      <c r="D136" s="48">
        <f t="shared" si="38"/>
        <v>57926327.9</v>
      </c>
      <c r="E136" s="48">
        <f t="shared" si="38"/>
        <v>67800000</v>
      </c>
      <c r="F136" s="48">
        <f t="shared" si="38"/>
        <v>65755560</v>
      </c>
      <c r="G136" s="48">
        <f t="shared" si="38"/>
        <v>74933340</v>
      </c>
      <c r="H136" s="48">
        <f t="shared" si="38"/>
        <v>83488900</v>
      </c>
      <c r="I136" s="48">
        <f t="shared" si="38"/>
        <v>94844460</v>
      </c>
      <c r="J136" s="48">
        <f t="shared" si="38"/>
        <v>94554020</v>
      </c>
      <c r="K136" s="48">
        <f t="shared" si="38"/>
        <v>94784580</v>
      </c>
      <c r="L136" s="48">
        <f t="shared" si="38"/>
        <v>94211140</v>
      </c>
      <c r="M136" s="48">
        <f t="shared" si="38"/>
        <v>92620000</v>
      </c>
    </row>
    <row r="137" spans="1:13" ht="16.5" thickBot="1">
      <c r="A137" s="37" t="s">
        <v>135</v>
      </c>
      <c r="B137" s="19">
        <v>122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</row>
    <row r="138" spans="1:13" ht="16.5" thickBot="1">
      <c r="A138" s="35" t="s">
        <v>137</v>
      </c>
      <c r="B138" s="6">
        <v>123</v>
      </c>
      <c r="C138" s="48">
        <f aca="true" t="shared" si="39" ref="C138:M138">C139+C140</f>
        <v>40287503.849999994</v>
      </c>
      <c r="D138" s="48">
        <f t="shared" si="39"/>
        <v>57926327.9</v>
      </c>
      <c r="E138" s="48">
        <f t="shared" si="39"/>
        <v>67800000</v>
      </c>
      <c r="F138" s="48">
        <f t="shared" si="39"/>
        <v>65755560</v>
      </c>
      <c r="G138" s="48">
        <f t="shared" si="39"/>
        <v>74933340</v>
      </c>
      <c r="H138" s="48">
        <f t="shared" si="39"/>
        <v>83488900</v>
      </c>
      <c r="I138" s="48">
        <f t="shared" si="39"/>
        <v>94844460</v>
      </c>
      <c r="J138" s="48">
        <f t="shared" si="39"/>
        <v>94554020</v>
      </c>
      <c r="K138" s="48">
        <f t="shared" si="39"/>
        <v>94784580</v>
      </c>
      <c r="L138" s="48">
        <f t="shared" si="39"/>
        <v>94211140</v>
      </c>
      <c r="M138" s="48">
        <f t="shared" si="39"/>
        <v>92620000</v>
      </c>
    </row>
    <row r="139" spans="1:13" ht="15.75" thickBot="1">
      <c r="A139" s="43" t="s">
        <v>138</v>
      </c>
      <c r="B139" s="18">
        <v>124</v>
      </c>
      <c r="C139" s="114">
        <v>38017822.51</v>
      </c>
      <c r="D139" s="114">
        <v>55503750.62</v>
      </c>
      <c r="E139" s="114">
        <v>65500000</v>
      </c>
      <c r="F139" s="114">
        <v>65755560</v>
      </c>
      <c r="G139" s="114">
        <v>74933340</v>
      </c>
      <c r="H139" s="114">
        <v>83488900</v>
      </c>
      <c r="I139" s="114">
        <v>94844460</v>
      </c>
      <c r="J139" s="114">
        <v>94554020</v>
      </c>
      <c r="K139" s="114">
        <v>94784580</v>
      </c>
      <c r="L139" s="114">
        <v>94211140</v>
      </c>
      <c r="M139" s="114">
        <v>92620000</v>
      </c>
    </row>
    <row r="140" spans="1:13" ht="15.75" thickBot="1">
      <c r="A140" s="44" t="s">
        <v>140</v>
      </c>
      <c r="B140" s="31">
        <v>125</v>
      </c>
      <c r="C140" s="115">
        <v>2269681.34</v>
      </c>
      <c r="D140" s="115">
        <v>2422577.28</v>
      </c>
      <c r="E140" s="115">
        <v>2300000</v>
      </c>
      <c r="F140" s="115">
        <v>0</v>
      </c>
      <c r="G140" s="115">
        <v>0</v>
      </c>
      <c r="H140" s="115">
        <v>0</v>
      </c>
      <c r="I140" s="115">
        <v>0</v>
      </c>
      <c r="J140" s="115">
        <v>0</v>
      </c>
      <c r="K140" s="115">
        <v>0</v>
      </c>
      <c r="L140" s="115">
        <v>0</v>
      </c>
      <c r="M140" s="115">
        <v>0</v>
      </c>
    </row>
    <row r="141" spans="1:13" ht="15.75" thickBot="1">
      <c r="A141" s="76"/>
      <c r="B141" s="77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</row>
    <row r="142" spans="1:13" ht="16.5" thickBot="1">
      <c r="A142" s="29" t="s">
        <v>156</v>
      </c>
      <c r="B142" s="28">
        <v>126</v>
      </c>
      <c r="C142" s="5">
        <f aca="true" t="shared" si="40" ref="C142:M142">SUM(C91+C101)</f>
        <v>71179499.91</v>
      </c>
      <c r="D142" s="5">
        <f t="shared" si="40"/>
        <v>94051133.31</v>
      </c>
      <c r="E142" s="5">
        <f t="shared" si="40"/>
        <v>101660000</v>
      </c>
      <c r="F142" s="5">
        <f t="shared" si="40"/>
        <v>111295000</v>
      </c>
      <c r="G142" s="5">
        <f t="shared" si="40"/>
        <v>122030000</v>
      </c>
      <c r="H142" s="5">
        <f t="shared" si="40"/>
        <v>131695000</v>
      </c>
      <c r="I142" s="5">
        <f t="shared" si="40"/>
        <v>143260000</v>
      </c>
      <c r="J142" s="5">
        <f t="shared" si="40"/>
        <v>143675000</v>
      </c>
      <c r="K142" s="5">
        <f t="shared" si="40"/>
        <v>143750000</v>
      </c>
      <c r="L142" s="5">
        <f t="shared" si="40"/>
        <v>143850000</v>
      </c>
      <c r="M142" s="5">
        <f t="shared" si="40"/>
        <v>143950000</v>
      </c>
    </row>
    <row r="143" ht="12.75"/>
    <row r="144" ht="12.75"/>
    <row r="145" ht="12.75"/>
    <row r="146" spans="1:13" s="2" customFormat="1" ht="12.75">
      <c r="A146" s="150" t="s">
        <v>177</v>
      </c>
      <c r="B146" s="150"/>
      <c r="C146" s="113" t="s">
        <v>167</v>
      </c>
      <c r="D146" s="113" t="s">
        <v>167</v>
      </c>
      <c r="E146" s="113" t="s">
        <v>167</v>
      </c>
      <c r="F146" s="113" t="s">
        <v>167</v>
      </c>
      <c r="G146" s="113" t="s">
        <v>167</v>
      </c>
      <c r="H146" s="113" t="s">
        <v>167</v>
      </c>
      <c r="I146" s="113" t="s">
        <v>167</v>
      </c>
      <c r="J146" s="113" t="s">
        <v>167</v>
      </c>
      <c r="K146" s="113" t="s">
        <v>167</v>
      </c>
      <c r="L146" s="113" t="s">
        <v>167</v>
      </c>
      <c r="M146" s="113" t="s">
        <v>167</v>
      </c>
    </row>
    <row r="147" spans="1:13" s="2" customFormat="1" ht="12.75">
      <c r="A147" s="150"/>
      <c r="B147" s="150"/>
      <c r="C147" s="112" t="s">
        <v>159</v>
      </c>
      <c r="D147" s="117" t="s">
        <v>160</v>
      </c>
      <c r="E147" s="112" t="s">
        <v>166</v>
      </c>
      <c r="F147" s="112" t="s">
        <v>168</v>
      </c>
      <c r="G147" s="112" t="s">
        <v>169</v>
      </c>
      <c r="H147" s="112" t="s">
        <v>170</v>
      </c>
      <c r="I147" s="112" t="s">
        <v>171</v>
      </c>
      <c r="J147" s="112" t="s">
        <v>172</v>
      </c>
      <c r="K147" s="112" t="s">
        <v>173</v>
      </c>
      <c r="L147" s="112" t="s">
        <v>174</v>
      </c>
      <c r="M147" s="112" t="s">
        <v>175</v>
      </c>
    </row>
    <row r="148" spans="1:13" s="2" customFormat="1" ht="13.5" thickBot="1">
      <c r="A148" s="151">
        <v>1</v>
      </c>
      <c r="B148" s="152"/>
      <c r="C148" s="110">
        <v>2</v>
      </c>
      <c r="D148" s="118">
        <v>3</v>
      </c>
      <c r="E148" s="111">
        <v>4</v>
      </c>
      <c r="F148" s="111">
        <v>5</v>
      </c>
      <c r="G148" s="111">
        <v>6</v>
      </c>
      <c r="H148" s="111">
        <v>7</v>
      </c>
      <c r="I148" s="111">
        <v>8</v>
      </c>
      <c r="J148" s="111">
        <v>9</v>
      </c>
      <c r="K148" s="111">
        <v>10</v>
      </c>
      <c r="L148" s="111">
        <v>11</v>
      </c>
      <c r="M148" s="111">
        <v>12</v>
      </c>
    </row>
    <row r="149" spans="1:13" ht="24.75" thickBot="1">
      <c r="A149" s="78" t="s">
        <v>0</v>
      </c>
      <c r="B149" s="79" t="s">
        <v>1</v>
      </c>
      <c r="C149" s="80">
        <f aca="true" t="shared" si="41" ref="C149:M149">C151+(C152)+C153+C155+C154+C150</f>
        <v>10470997.28</v>
      </c>
      <c r="D149" s="142">
        <f t="shared" si="41"/>
        <v>15123374.670000002</v>
      </c>
      <c r="E149" s="80">
        <f t="shared" si="41"/>
        <v>16310000</v>
      </c>
      <c r="F149" s="80">
        <f t="shared" si="41"/>
        <v>18780000</v>
      </c>
      <c r="G149" s="80">
        <f t="shared" si="41"/>
        <v>18840000</v>
      </c>
      <c r="H149" s="80">
        <f t="shared" si="41"/>
        <v>18900000</v>
      </c>
      <c r="I149" s="80">
        <f t="shared" si="41"/>
        <v>19010000</v>
      </c>
      <c r="J149" s="80">
        <f t="shared" si="41"/>
        <v>19050000</v>
      </c>
      <c r="K149" s="80">
        <f t="shared" si="41"/>
        <v>19060000</v>
      </c>
      <c r="L149" s="80">
        <f t="shared" si="41"/>
        <v>19260000</v>
      </c>
      <c r="M149" s="80">
        <f t="shared" si="41"/>
        <v>19280000</v>
      </c>
    </row>
    <row r="150" spans="1:13" ht="24.75" thickBot="1">
      <c r="A150" s="88" t="s">
        <v>4</v>
      </c>
      <c r="B150" s="82" t="s">
        <v>3</v>
      </c>
      <c r="C150" s="87">
        <v>2838486.57</v>
      </c>
      <c r="D150" s="143">
        <v>3173239.21</v>
      </c>
      <c r="E150" s="87">
        <v>3800000</v>
      </c>
      <c r="F150" s="87">
        <v>4500000</v>
      </c>
      <c r="G150" s="87">
        <v>4500000</v>
      </c>
      <c r="H150" s="87">
        <v>4500000</v>
      </c>
      <c r="I150" s="87">
        <v>4600000</v>
      </c>
      <c r="J150" s="87">
        <v>4600000</v>
      </c>
      <c r="K150" s="87">
        <v>4600000</v>
      </c>
      <c r="L150" s="87">
        <v>4800000</v>
      </c>
      <c r="M150" s="87">
        <v>4800000</v>
      </c>
    </row>
    <row r="151" spans="1:13" ht="36.75" thickBot="1">
      <c r="A151" s="88" t="s">
        <v>6</v>
      </c>
      <c r="B151" s="82" t="s">
        <v>5</v>
      </c>
      <c r="C151" s="89">
        <v>451534.37</v>
      </c>
      <c r="D151" s="144">
        <v>44515.52</v>
      </c>
      <c r="E151" s="89">
        <v>50000</v>
      </c>
      <c r="F151" s="89">
        <v>60000</v>
      </c>
      <c r="G151" s="89">
        <v>60000</v>
      </c>
      <c r="H151" s="89">
        <v>70000</v>
      </c>
      <c r="I151" s="89">
        <v>80000</v>
      </c>
      <c r="J151" s="89">
        <v>80000</v>
      </c>
      <c r="K151" s="89">
        <v>80000</v>
      </c>
      <c r="L151" s="89">
        <v>80000</v>
      </c>
      <c r="M151" s="89">
        <v>80000</v>
      </c>
    </row>
    <row r="152" spans="1:13" ht="24.75" thickBot="1">
      <c r="A152" s="101" t="s">
        <v>8</v>
      </c>
      <c r="B152" s="82" t="s">
        <v>7</v>
      </c>
      <c r="C152" s="89">
        <v>0</v>
      </c>
      <c r="D152" s="144">
        <v>0</v>
      </c>
      <c r="E152" s="89">
        <v>0</v>
      </c>
      <c r="F152" s="89">
        <v>0</v>
      </c>
      <c r="G152" s="89">
        <v>0</v>
      </c>
      <c r="H152" s="89">
        <v>0</v>
      </c>
      <c r="I152" s="89">
        <v>0</v>
      </c>
      <c r="J152" s="89">
        <v>0</v>
      </c>
      <c r="K152" s="89">
        <v>0</v>
      </c>
      <c r="L152" s="89">
        <v>0</v>
      </c>
      <c r="M152" s="89">
        <v>0</v>
      </c>
    </row>
    <row r="153" spans="1:13" ht="24.75" thickBot="1">
      <c r="A153" s="103" t="s">
        <v>10</v>
      </c>
      <c r="B153" s="82" t="s">
        <v>9</v>
      </c>
      <c r="C153" s="102">
        <v>293714.34</v>
      </c>
      <c r="D153" s="145">
        <v>579346.2</v>
      </c>
      <c r="E153" s="102">
        <v>660000</v>
      </c>
      <c r="F153" s="102">
        <v>720000</v>
      </c>
      <c r="G153" s="102">
        <v>780000</v>
      </c>
      <c r="H153" s="102">
        <v>830000</v>
      </c>
      <c r="I153" s="102">
        <v>830000</v>
      </c>
      <c r="J153" s="102">
        <v>870000</v>
      </c>
      <c r="K153" s="102">
        <v>880000</v>
      </c>
      <c r="L153" s="102">
        <v>880000</v>
      </c>
      <c r="M153" s="102">
        <v>900000</v>
      </c>
    </row>
    <row r="154" spans="1:13" ht="24.75" thickBot="1">
      <c r="A154" s="103" t="s">
        <v>161</v>
      </c>
      <c r="B154" s="91" t="s">
        <v>11</v>
      </c>
      <c r="C154" s="89">
        <v>6887262</v>
      </c>
      <c r="D154" s="144">
        <v>8676733</v>
      </c>
      <c r="E154" s="89">
        <v>8800000</v>
      </c>
      <c r="F154" s="89">
        <v>10500000</v>
      </c>
      <c r="G154" s="89">
        <v>10500000</v>
      </c>
      <c r="H154" s="89">
        <v>10500000</v>
      </c>
      <c r="I154" s="89">
        <v>10500000</v>
      </c>
      <c r="J154" s="89">
        <v>10500000</v>
      </c>
      <c r="K154" s="89">
        <v>10500000</v>
      </c>
      <c r="L154" s="89">
        <v>10500000</v>
      </c>
      <c r="M154" s="89">
        <v>10500000</v>
      </c>
    </row>
    <row r="155" spans="1:13" ht="24.75" thickBot="1">
      <c r="A155" s="90" t="s">
        <v>162</v>
      </c>
      <c r="B155" s="82" t="s">
        <v>13</v>
      </c>
      <c r="C155" s="92">
        <v>0</v>
      </c>
      <c r="D155" s="146">
        <f>2649540.74</f>
        <v>2649540.74</v>
      </c>
      <c r="E155" s="92">
        <v>3000000</v>
      </c>
      <c r="F155" s="92">
        <v>3000000</v>
      </c>
      <c r="G155" s="92">
        <v>3000000</v>
      </c>
      <c r="H155" s="92">
        <v>3000000</v>
      </c>
      <c r="I155" s="92">
        <v>3000000</v>
      </c>
      <c r="J155" s="92">
        <v>3000000</v>
      </c>
      <c r="K155" s="92">
        <v>3000000</v>
      </c>
      <c r="L155" s="92">
        <v>3000000</v>
      </c>
      <c r="M155" s="92">
        <v>3000000</v>
      </c>
    </row>
    <row r="156" spans="1:13" ht="24.75" thickBot="1">
      <c r="A156" s="81" t="s">
        <v>12</v>
      </c>
      <c r="B156" s="91" t="s">
        <v>15</v>
      </c>
      <c r="C156" s="80">
        <f aca="true" t="shared" si="42" ref="C156:M156">C157+C158+C159+C160+C162+C163+C164+C165</f>
        <v>10481925.220000003</v>
      </c>
      <c r="D156" s="142">
        <f t="shared" si="42"/>
        <v>17550855.61</v>
      </c>
      <c r="E156" s="80">
        <f t="shared" si="42"/>
        <v>18525000</v>
      </c>
      <c r="F156" s="80">
        <f t="shared" si="42"/>
        <v>20520000</v>
      </c>
      <c r="G156" s="80">
        <f t="shared" si="42"/>
        <v>20842000</v>
      </c>
      <c r="H156" s="80">
        <f t="shared" si="42"/>
        <v>21175000</v>
      </c>
      <c r="I156" s="80">
        <f t="shared" si="42"/>
        <v>21675000</v>
      </c>
      <c r="J156" s="80">
        <f t="shared" si="42"/>
        <v>21700000</v>
      </c>
      <c r="K156" s="80">
        <f t="shared" si="42"/>
        <v>21900000</v>
      </c>
      <c r="L156" s="80">
        <f t="shared" si="42"/>
        <v>22100000</v>
      </c>
      <c r="M156" s="80">
        <f t="shared" si="42"/>
        <v>22310000</v>
      </c>
    </row>
    <row r="157" spans="1:13" ht="17.25" thickBot="1">
      <c r="A157" s="90" t="s">
        <v>14</v>
      </c>
      <c r="B157" s="82" t="s">
        <v>17</v>
      </c>
      <c r="C157" s="92">
        <v>1740042.02</v>
      </c>
      <c r="D157" s="146">
        <v>2963404.23</v>
      </c>
      <c r="E157" s="92">
        <v>3100000</v>
      </c>
      <c r="F157" s="92">
        <v>3800000</v>
      </c>
      <c r="G157" s="92">
        <v>4000000</v>
      </c>
      <c r="H157" s="92">
        <v>4200000</v>
      </c>
      <c r="I157" s="92">
        <v>4400000</v>
      </c>
      <c r="J157" s="92">
        <v>4400000</v>
      </c>
      <c r="K157" s="92">
        <v>4400000</v>
      </c>
      <c r="L157" s="92">
        <v>4400000</v>
      </c>
      <c r="M157" s="92">
        <v>4400000</v>
      </c>
    </row>
    <row r="158" spans="1:13" ht="17.25" thickBot="1">
      <c r="A158" s="88" t="s">
        <v>16</v>
      </c>
      <c r="B158" s="91">
        <v>10</v>
      </c>
      <c r="C158" s="89">
        <v>891851.09</v>
      </c>
      <c r="D158" s="144">
        <v>1476134.7</v>
      </c>
      <c r="E158" s="89">
        <v>1600000</v>
      </c>
      <c r="F158" s="89">
        <v>1800000</v>
      </c>
      <c r="G158" s="89">
        <v>1800000</v>
      </c>
      <c r="H158" s="89">
        <v>1800000</v>
      </c>
      <c r="I158" s="89">
        <v>1800000</v>
      </c>
      <c r="J158" s="89">
        <v>1800000</v>
      </c>
      <c r="K158" s="89">
        <v>1800000</v>
      </c>
      <c r="L158" s="89">
        <v>1800000</v>
      </c>
      <c r="M158" s="89">
        <v>1800000</v>
      </c>
    </row>
    <row r="159" spans="1:13" ht="17.25" thickBot="1">
      <c r="A159" s="90" t="s">
        <v>18</v>
      </c>
      <c r="B159" s="83">
        <v>11</v>
      </c>
      <c r="C159" s="92">
        <v>1417518.25</v>
      </c>
      <c r="D159" s="146">
        <v>2236371.81</v>
      </c>
      <c r="E159" s="92">
        <v>2500000</v>
      </c>
      <c r="F159" s="92">
        <v>2800000</v>
      </c>
      <c r="G159" s="92">
        <v>2500000</v>
      </c>
      <c r="H159" s="92">
        <v>2500000</v>
      </c>
      <c r="I159" s="92">
        <v>2500000</v>
      </c>
      <c r="J159" s="92">
        <v>2500000</v>
      </c>
      <c r="K159" s="92">
        <v>2600000</v>
      </c>
      <c r="L159" s="92">
        <v>2600000</v>
      </c>
      <c r="M159" s="92">
        <v>2600000</v>
      </c>
    </row>
    <row r="160" spans="1:13" ht="17.25" thickBot="1">
      <c r="A160" s="88" t="s">
        <v>165</v>
      </c>
      <c r="B160" s="94">
        <v>12</v>
      </c>
      <c r="C160" s="89">
        <v>143722.63</v>
      </c>
      <c r="D160" s="144">
        <v>223464.85</v>
      </c>
      <c r="E160" s="89">
        <v>280000</v>
      </c>
      <c r="F160" s="89">
        <v>280000</v>
      </c>
      <c r="G160" s="89">
        <v>280000</v>
      </c>
      <c r="H160" s="89">
        <v>280000</v>
      </c>
      <c r="I160" s="89">
        <v>280000</v>
      </c>
      <c r="J160" s="89">
        <v>280000</v>
      </c>
      <c r="K160" s="89">
        <v>280000</v>
      </c>
      <c r="L160" s="89">
        <v>280000</v>
      </c>
      <c r="M160" s="89">
        <v>280000</v>
      </c>
    </row>
    <row r="161" spans="1:13" ht="17.25" thickBot="1">
      <c r="A161" s="93" t="s">
        <v>19</v>
      </c>
      <c r="B161" s="82">
        <v>13</v>
      </c>
      <c r="C161" s="92">
        <v>0</v>
      </c>
      <c r="D161" s="146">
        <v>0</v>
      </c>
      <c r="E161" s="92">
        <v>0</v>
      </c>
      <c r="F161" s="92">
        <v>0</v>
      </c>
      <c r="G161" s="92">
        <v>0</v>
      </c>
      <c r="H161" s="92">
        <v>0</v>
      </c>
      <c r="I161" s="92">
        <v>0</v>
      </c>
      <c r="J161" s="92">
        <v>0</v>
      </c>
      <c r="K161" s="92">
        <v>0</v>
      </c>
      <c r="L161" s="92">
        <v>0</v>
      </c>
      <c r="M161" s="92">
        <v>0</v>
      </c>
    </row>
    <row r="162" spans="1:13" ht="17.25" thickBot="1">
      <c r="A162" s="88" t="s">
        <v>20</v>
      </c>
      <c r="B162" s="82">
        <v>13</v>
      </c>
      <c r="C162" s="89">
        <v>3960574.08</v>
      </c>
      <c r="D162" s="144">
        <v>7014240.69</v>
      </c>
      <c r="E162" s="89">
        <v>7200000</v>
      </c>
      <c r="F162" s="89">
        <v>7500000</v>
      </c>
      <c r="G162" s="89">
        <v>7800000</v>
      </c>
      <c r="H162" s="89">
        <v>7800000</v>
      </c>
      <c r="I162" s="89">
        <v>8000000</v>
      </c>
      <c r="J162" s="89">
        <v>8000000</v>
      </c>
      <c r="K162" s="89">
        <v>8000000</v>
      </c>
      <c r="L162" s="89">
        <v>8100000</v>
      </c>
      <c r="M162" s="89">
        <v>8200000</v>
      </c>
    </row>
    <row r="163" spans="1:13" ht="24.75" thickBot="1">
      <c r="A163" s="90" t="s">
        <v>21</v>
      </c>
      <c r="B163" s="83">
        <v>14</v>
      </c>
      <c r="C163" s="95">
        <v>850088.63</v>
      </c>
      <c r="D163" s="100">
        <v>1499747.04</v>
      </c>
      <c r="E163" s="95">
        <v>1600000</v>
      </c>
      <c r="F163" s="95">
        <v>1700000</v>
      </c>
      <c r="G163" s="95">
        <v>1800000</v>
      </c>
      <c r="H163" s="95">
        <v>1800000</v>
      </c>
      <c r="I163" s="95">
        <v>1900000</v>
      </c>
      <c r="J163" s="95">
        <v>1900000</v>
      </c>
      <c r="K163" s="95">
        <v>1900000</v>
      </c>
      <c r="L163" s="95">
        <v>1950000</v>
      </c>
      <c r="M163" s="95">
        <v>2000000</v>
      </c>
    </row>
    <row r="164" spans="1:13" ht="17.25" thickBot="1">
      <c r="A164" s="96" t="s">
        <v>22</v>
      </c>
      <c r="B164" s="94">
        <v>15</v>
      </c>
      <c r="C164" s="87">
        <v>1311047.88</v>
      </c>
      <c r="D164" s="143">
        <v>1847448.75</v>
      </c>
      <c r="E164" s="87">
        <v>1850000</v>
      </c>
      <c r="F164" s="87">
        <v>2200000</v>
      </c>
      <c r="G164" s="87">
        <v>2200000</v>
      </c>
      <c r="H164" s="87">
        <v>2300000</v>
      </c>
      <c r="I164" s="87">
        <v>2300000</v>
      </c>
      <c r="J164" s="87">
        <v>2300000</v>
      </c>
      <c r="K164" s="87">
        <v>2400000</v>
      </c>
      <c r="L164" s="87">
        <v>2450000</v>
      </c>
      <c r="M164" s="87">
        <v>2500000</v>
      </c>
    </row>
    <row r="165" spans="1:13" ht="24.75" thickBot="1">
      <c r="A165" s="90" t="s">
        <v>23</v>
      </c>
      <c r="B165" s="83">
        <v>16</v>
      </c>
      <c r="C165" s="92">
        <v>167080.64</v>
      </c>
      <c r="D165" s="146">
        <v>290043.54</v>
      </c>
      <c r="E165" s="92">
        <v>395000</v>
      </c>
      <c r="F165" s="92">
        <v>440000</v>
      </c>
      <c r="G165" s="92">
        <v>462000</v>
      </c>
      <c r="H165" s="92">
        <v>495000</v>
      </c>
      <c r="I165" s="92">
        <v>495000</v>
      </c>
      <c r="J165" s="92">
        <v>520000</v>
      </c>
      <c r="K165" s="92">
        <v>520000</v>
      </c>
      <c r="L165" s="92">
        <v>520000</v>
      </c>
      <c r="M165" s="92">
        <v>530000</v>
      </c>
    </row>
    <row r="166" spans="1:13" ht="24.75" thickBot="1">
      <c r="A166" s="81" t="s">
        <v>24</v>
      </c>
      <c r="B166" s="82">
        <v>17</v>
      </c>
      <c r="C166" s="80">
        <f aca="true" t="shared" si="43" ref="C166:M166">C149-C156</f>
        <v>-10927.940000003204</v>
      </c>
      <c r="D166" s="142">
        <f t="shared" si="43"/>
        <v>-2427480.9399999976</v>
      </c>
      <c r="E166" s="80">
        <f t="shared" si="43"/>
        <v>-2215000</v>
      </c>
      <c r="F166" s="80">
        <f t="shared" si="43"/>
        <v>-1740000</v>
      </c>
      <c r="G166" s="80">
        <f t="shared" si="43"/>
        <v>-2002000</v>
      </c>
      <c r="H166" s="80">
        <f t="shared" si="43"/>
        <v>-2275000</v>
      </c>
      <c r="I166" s="80">
        <f t="shared" si="43"/>
        <v>-2665000</v>
      </c>
      <c r="J166" s="80">
        <f t="shared" si="43"/>
        <v>-2650000</v>
      </c>
      <c r="K166" s="80">
        <f t="shared" si="43"/>
        <v>-2840000</v>
      </c>
      <c r="L166" s="80">
        <f t="shared" si="43"/>
        <v>-2840000</v>
      </c>
      <c r="M166" s="80">
        <f t="shared" si="43"/>
        <v>-3030000</v>
      </c>
    </row>
    <row r="167" spans="1:13" ht="24.75" thickBot="1">
      <c r="A167" s="81" t="s">
        <v>25</v>
      </c>
      <c r="B167" s="83">
        <v>18</v>
      </c>
      <c r="C167" s="80">
        <f aca="true" t="shared" si="44" ref="C167:M167">SUM(C168:C170)</f>
        <v>2134625.83</v>
      </c>
      <c r="D167" s="142">
        <f t="shared" si="44"/>
        <v>3434887.18</v>
      </c>
      <c r="E167" s="80">
        <f t="shared" si="44"/>
        <v>3900000</v>
      </c>
      <c r="F167" s="80">
        <f t="shared" si="44"/>
        <v>4500000</v>
      </c>
      <c r="G167" s="80">
        <f t="shared" si="44"/>
        <v>4700000</v>
      </c>
      <c r="H167" s="80">
        <f t="shared" si="44"/>
        <v>4800000</v>
      </c>
      <c r="I167" s="80">
        <f t="shared" si="44"/>
        <v>5000000</v>
      </c>
      <c r="J167" s="80">
        <f t="shared" si="44"/>
        <v>5100000</v>
      </c>
      <c r="K167" s="80">
        <f t="shared" si="44"/>
        <v>5100000</v>
      </c>
      <c r="L167" s="80">
        <f t="shared" si="44"/>
        <v>5100000</v>
      </c>
      <c r="M167" s="80">
        <f t="shared" si="44"/>
        <v>5000000</v>
      </c>
    </row>
    <row r="168" spans="1:13" ht="24.75" thickBot="1">
      <c r="A168" s="90" t="s">
        <v>26</v>
      </c>
      <c r="B168" s="94">
        <v>19</v>
      </c>
      <c r="C168" s="95">
        <v>0</v>
      </c>
      <c r="D168" s="100">
        <v>0</v>
      </c>
      <c r="E168" s="95">
        <v>0</v>
      </c>
      <c r="F168" s="95">
        <v>0</v>
      </c>
      <c r="G168" s="95">
        <v>0</v>
      </c>
      <c r="H168" s="95">
        <v>0</v>
      </c>
      <c r="I168" s="95">
        <v>0</v>
      </c>
      <c r="J168" s="95">
        <v>0</v>
      </c>
      <c r="K168" s="95">
        <v>0</v>
      </c>
      <c r="L168" s="95">
        <v>0</v>
      </c>
      <c r="M168" s="95">
        <v>0</v>
      </c>
    </row>
    <row r="169" spans="1:13" ht="24.75" thickBot="1">
      <c r="A169" s="88" t="s">
        <v>163</v>
      </c>
      <c r="B169" s="83">
        <v>20</v>
      </c>
      <c r="C169" s="89">
        <v>509882.72</v>
      </c>
      <c r="D169" s="144">
        <v>393641.08</v>
      </c>
      <c r="E169" s="89">
        <v>400000</v>
      </c>
      <c r="F169" s="89">
        <v>400000</v>
      </c>
      <c r="G169" s="89">
        <v>400000</v>
      </c>
      <c r="H169" s="89">
        <v>300000</v>
      </c>
      <c r="I169" s="89">
        <v>300000</v>
      </c>
      <c r="J169" s="89">
        <v>400000</v>
      </c>
      <c r="K169" s="89">
        <v>400000</v>
      </c>
      <c r="L169" s="89">
        <v>400000</v>
      </c>
      <c r="M169" s="89">
        <v>300000</v>
      </c>
    </row>
    <row r="170" spans="1:13" ht="17.25" thickBot="1">
      <c r="A170" s="90" t="s">
        <v>27</v>
      </c>
      <c r="B170" s="94">
        <v>21</v>
      </c>
      <c r="C170" s="95">
        <v>1624743.11</v>
      </c>
      <c r="D170" s="100">
        <v>3041246.1</v>
      </c>
      <c r="E170" s="100">
        <v>3500000</v>
      </c>
      <c r="F170" s="100">
        <v>4100000</v>
      </c>
      <c r="G170" s="100">
        <v>4300000</v>
      </c>
      <c r="H170" s="100">
        <v>4500000</v>
      </c>
      <c r="I170" s="100">
        <v>4700000</v>
      </c>
      <c r="J170" s="100">
        <v>4700000</v>
      </c>
      <c r="K170" s="100">
        <v>4700000</v>
      </c>
      <c r="L170" s="100">
        <v>4700000</v>
      </c>
      <c r="M170" s="100">
        <v>4700000</v>
      </c>
    </row>
    <row r="171" spans="1:13" ht="17.25" thickBot="1">
      <c r="A171" s="81" t="s">
        <v>28</v>
      </c>
      <c r="B171" s="83">
        <v>22</v>
      </c>
      <c r="C171" s="80">
        <f aca="true" t="shared" si="45" ref="C171:M171">C172+C173+C174</f>
        <v>10570.3</v>
      </c>
      <c r="D171" s="142">
        <f t="shared" si="45"/>
        <v>246027.14</v>
      </c>
      <c r="E171" s="80">
        <f t="shared" si="45"/>
        <v>50000</v>
      </c>
      <c r="F171" s="80">
        <f t="shared" si="45"/>
        <v>50000</v>
      </c>
      <c r="G171" s="80">
        <f t="shared" si="45"/>
        <v>55000</v>
      </c>
      <c r="H171" s="80">
        <f t="shared" si="45"/>
        <v>55000</v>
      </c>
      <c r="I171" s="80">
        <f t="shared" si="45"/>
        <v>50000</v>
      </c>
      <c r="J171" s="80">
        <f t="shared" si="45"/>
        <v>50000</v>
      </c>
      <c r="K171" s="80">
        <f t="shared" si="45"/>
        <v>55000</v>
      </c>
      <c r="L171" s="80">
        <f t="shared" si="45"/>
        <v>55000</v>
      </c>
      <c r="M171" s="80">
        <f t="shared" si="45"/>
        <v>55000</v>
      </c>
    </row>
    <row r="172" spans="1:13" ht="24.75" thickBot="1">
      <c r="A172" s="90" t="s">
        <v>29</v>
      </c>
      <c r="B172" s="82">
        <v>23</v>
      </c>
      <c r="C172" s="92">
        <v>2254.56</v>
      </c>
      <c r="D172" s="100">
        <v>0</v>
      </c>
      <c r="E172" s="100">
        <v>0</v>
      </c>
      <c r="F172" s="100">
        <v>0</v>
      </c>
      <c r="G172" s="100">
        <v>0</v>
      </c>
      <c r="H172" s="100">
        <v>0</v>
      </c>
      <c r="I172" s="100">
        <v>0</v>
      </c>
      <c r="J172" s="100">
        <v>0</v>
      </c>
      <c r="K172" s="100">
        <v>0</v>
      </c>
      <c r="L172" s="100">
        <v>0</v>
      </c>
      <c r="M172" s="100">
        <v>0</v>
      </c>
    </row>
    <row r="173" spans="1:13" ht="24.75" thickBot="1">
      <c r="A173" s="88" t="s">
        <v>30</v>
      </c>
      <c r="B173" s="83">
        <v>24</v>
      </c>
      <c r="C173" s="89">
        <v>2597.42</v>
      </c>
      <c r="D173" s="144">
        <v>3250</v>
      </c>
      <c r="E173" s="89">
        <v>0</v>
      </c>
      <c r="F173" s="89">
        <v>0</v>
      </c>
      <c r="G173" s="89">
        <v>0</v>
      </c>
      <c r="H173" s="89">
        <v>0</v>
      </c>
      <c r="I173" s="89">
        <v>0</v>
      </c>
      <c r="J173" s="89">
        <v>0</v>
      </c>
      <c r="K173" s="89">
        <v>0</v>
      </c>
      <c r="L173" s="89">
        <v>0</v>
      </c>
      <c r="M173" s="89">
        <v>0</v>
      </c>
    </row>
    <row r="174" spans="1:13" ht="17.25" thickBot="1">
      <c r="A174" s="90" t="s">
        <v>31</v>
      </c>
      <c r="B174" s="94">
        <v>25</v>
      </c>
      <c r="C174" s="95">
        <v>5718.32</v>
      </c>
      <c r="D174" s="100">
        <v>242777.14</v>
      </c>
      <c r="E174" s="95">
        <v>50000</v>
      </c>
      <c r="F174" s="95">
        <v>50000</v>
      </c>
      <c r="G174" s="95">
        <v>55000</v>
      </c>
      <c r="H174" s="95">
        <v>55000</v>
      </c>
      <c r="I174" s="95">
        <v>50000</v>
      </c>
      <c r="J174" s="95">
        <v>50000</v>
      </c>
      <c r="K174" s="95">
        <v>55000</v>
      </c>
      <c r="L174" s="95">
        <v>55000</v>
      </c>
      <c r="M174" s="95">
        <v>55000</v>
      </c>
    </row>
    <row r="175" spans="1:13" ht="24.75" thickBot="1">
      <c r="A175" s="81" t="s">
        <v>32</v>
      </c>
      <c r="B175" s="83">
        <v>26</v>
      </c>
      <c r="C175" s="80">
        <f aca="true" t="shared" si="46" ref="C175:M175">C166+C167-C171</f>
        <v>2113127.589999997</v>
      </c>
      <c r="D175" s="142">
        <f t="shared" si="46"/>
        <v>761379.1000000025</v>
      </c>
      <c r="E175" s="80">
        <f t="shared" si="46"/>
        <v>1635000</v>
      </c>
      <c r="F175" s="80">
        <f t="shared" si="46"/>
        <v>2710000</v>
      </c>
      <c r="G175" s="80">
        <f t="shared" si="46"/>
        <v>2643000</v>
      </c>
      <c r="H175" s="80">
        <f t="shared" si="46"/>
        <v>2470000</v>
      </c>
      <c r="I175" s="80">
        <f t="shared" si="46"/>
        <v>2285000</v>
      </c>
      <c r="J175" s="80">
        <f t="shared" si="46"/>
        <v>2400000</v>
      </c>
      <c r="K175" s="80">
        <f t="shared" si="46"/>
        <v>2205000</v>
      </c>
      <c r="L175" s="80">
        <f t="shared" si="46"/>
        <v>2205000</v>
      </c>
      <c r="M175" s="80">
        <f t="shared" si="46"/>
        <v>1915000</v>
      </c>
    </row>
    <row r="176" spans="1:13" ht="17.25" thickBot="1">
      <c r="A176" s="81" t="s">
        <v>33</v>
      </c>
      <c r="B176" s="94">
        <v>27</v>
      </c>
      <c r="C176" s="80">
        <f>C179+C183</f>
        <v>20006.960000000003</v>
      </c>
      <c r="D176" s="142">
        <f aca="true" t="shared" si="47" ref="D176:M176">D179</f>
        <v>50764.65</v>
      </c>
      <c r="E176" s="80">
        <f t="shared" si="47"/>
        <v>50000</v>
      </c>
      <c r="F176" s="80">
        <f t="shared" si="47"/>
        <v>50000</v>
      </c>
      <c r="G176" s="80">
        <f t="shared" si="47"/>
        <v>50000</v>
      </c>
      <c r="H176" s="80">
        <f t="shared" si="47"/>
        <v>50000</v>
      </c>
      <c r="I176" s="80">
        <f t="shared" si="47"/>
        <v>55000</v>
      </c>
      <c r="J176" s="80">
        <f t="shared" si="47"/>
        <v>50000</v>
      </c>
      <c r="K176" s="80">
        <f t="shared" si="47"/>
        <v>55000</v>
      </c>
      <c r="L176" s="80">
        <f t="shared" si="47"/>
        <v>55000</v>
      </c>
      <c r="M176" s="80">
        <f t="shared" si="47"/>
        <v>50000</v>
      </c>
    </row>
    <row r="177" spans="1:13" ht="24.75" thickBot="1">
      <c r="A177" s="90" t="s">
        <v>34</v>
      </c>
      <c r="B177" s="83">
        <v>28</v>
      </c>
      <c r="C177" s="104" t="s">
        <v>164</v>
      </c>
      <c r="D177" s="147" t="s">
        <v>164</v>
      </c>
      <c r="E177" s="106" t="s">
        <v>164</v>
      </c>
      <c r="F177" s="106" t="s">
        <v>164</v>
      </c>
      <c r="G177" s="106" t="s">
        <v>164</v>
      </c>
      <c r="H177" s="106" t="s">
        <v>164</v>
      </c>
      <c r="I177" s="106" t="s">
        <v>164</v>
      </c>
      <c r="J177" s="106" t="s">
        <v>164</v>
      </c>
      <c r="K177" s="106" t="s">
        <v>164</v>
      </c>
      <c r="L177" s="106" t="s">
        <v>164</v>
      </c>
      <c r="M177" s="106" t="s">
        <v>164</v>
      </c>
    </row>
    <row r="178" spans="1:13" ht="17.25" thickBot="1">
      <c r="A178" s="86" t="s">
        <v>2</v>
      </c>
      <c r="B178" s="82">
        <v>29</v>
      </c>
      <c r="C178" s="105" t="s">
        <v>164</v>
      </c>
      <c r="D178" s="148" t="s">
        <v>164</v>
      </c>
      <c r="E178" s="104" t="s">
        <v>164</v>
      </c>
      <c r="F178" s="104" t="s">
        <v>164</v>
      </c>
      <c r="G178" s="104" t="s">
        <v>164</v>
      </c>
      <c r="H178" s="104" t="s">
        <v>164</v>
      </c>
      <c r="I178" s="104" t="s">
        <v>164</v>
      </c>
      <c r="J178" s="104" t="s">
        <v>164</v>
      </c>
      <c r="K178" s="104" t="s">
        <v>164</v>
      </c>
      <c r="L178" s="104" t="s">
        <v>164</v>
      </c>
      <c r="M178" s="104" t="s">
        <v>164</v>
      </c>
    </row>
    <row r="179" spans="1:13" ht="17.25" thickBot="1">
      <c r="A179" s="90" t="s">
        <v>35</v>
      </c>
      <c r="B179" s="83">
        <v>30</v>
      </c>
      <c r="C179" s="92">
        <v>20004.99</v>
      </c>
      <c r="D179" s="144">
        <v>50764.65</v>
      </c>
      <c r="E179" s="89">
        <v>50000</v>
      </c>
      <c r="F179" s="89">
        <v>50000</v>
      </c>
      <c r="G179" s="89">
        <v>50000</v>
      </c>
      <c r="H179" s="89">
        <v>50000</v>
      </c>
      <c r="I179" s="89">
        <v>55000</v>
      </c>
      <c r="J179" s="89">
        <v>50000</v>
      </c>
      <c r="K179" s="89">
        <v>55000</v>
      </c>
      <c r="L179" s="89">
        <v>55000</v>
      </c>
      <c r="M179" s="89">
        <v>50000</v>
      </c>
    </row>
    <row r="180" spans="1:13" ht="17.25" thickBot="1">
      <c r="A180" s="86" t="s">
        <v>2</v>
      </c>
      <c r="B180" s="94">
        <v>31</v>
      </c>
      <c r="C180" s="105" t="s">
        <v>164</v>
      </c>
      <c r="D180" s="148" t="s">
        <v>164</v>
      </c>
      <c r="E180" s="104" t="s">
        <v>164</v>
      </c>
      <c r="F180" s="104" t="s">
        <v>164</v>
      </c>
      <c r="G180" s="104" t="s">
        <v>164</v>
      </c>
      <c r="H180" s="104" t="s">
        <v>164</v>
      </c>
      <c r="I180" s="104" t="s">
        <v>164</v>
      </c>
      <c r="J180" s="104" t="s">
        <v>164</v>
      </c>
      <c r="K180" s="104" t="s">
        <v>164</v>
      </c>
      <c r="L180" s="104" t="s">
        <v>164</v>
      </c>
      <c r="M180" s="104" t="s">
        <v>164</v>
      </c>
    </row>
    <row r="181" spans="1:13" ht="17.25" thickBot="1">
      <c r="A181" s="90" t="s">
        <v>36</v>
      </c>
      <c r="B181" s="83">
        <v>32</v>
      </c>
      <c r="C181" s="105" t="s">
        <v>164</v>
      </c>
      <c r="D181" s="147" t="s">
        <v>164</v>
      </c>
      <c r="E181" s="106" t="s">
        <v>164</v>
      </c>
      <c r="F181" s="106" t="s">
        <v>164</v>
      </c>
      <c r="G181" s="106" t="s">
        <v>164</v>
      </c>
      <c r="H181" s="106" t="s">
        <v>164</v>
      </c>
      <c r="I181" s="106" t="s">
        <v>164</v>
      </c>
      <c r="J181" s="106" t="s">
        <v>164</v>
      </c>
      <c r="K181" s="106" t="s">
        <v>164</v>
      </c>
      <c r="L181" s="106" t="s">
        <v>164</v>
      </c>
      <c r="M181" s="106" t="s">
        <v>164</v>
      </c>
    </row>
    <row r="182" spans="1:13" ht="17.25" thickBot="1">
      <c r="A182" s="88" t="s">
        <v>37</v>
      </c>
      <c r="B182" s="94">
        <v>33</v>
      </c>
      <c r="C182" s="105" t="s">
        <v>164</v>
      </c>
      <c r="D182" s="148" t="s">
        <v>164</v>
      </c>
      <c r="E182" s="104" t="s">
        <v>164</v>
      </c>
      <c r="F182" s="104" t="s">
        <v>164</v>
      </c>
      <c r="G182" s="104" t="s">
        <v>164</v>
      </c>
      <c r="H182" s="104" t="s">
        <v>164</v>
      </c>
      <c r="I182" s="104" t="s">
        <v>164</v>
      </c>
      <c r="J182" s="104" t="s">
        <v>164</v>
      </c>
      <c r="K182" s="104" t="s">
        <v>164</v>
      </c>
      <c r="L182" s="104" t="s">
        <v>164</v>
      </c>
      <c r="M182" s="104" t="s">
        <v>164</v>
      </c>
    </row>
    <row r="183" spans="1:13" ht="17.25" thickBot="1">
      <c r="A183" s="90" t="s">
        <v>38</v>
      </c>
      <c r="B183" s="83">
        <v>34</v>
      </c>
      <c r="C183" s="92">
        <v>1.97</v>
      </c>
      <c r="D183" s="144">
        <v>0</v>
      </c>
      <c r="E183" s="89">
        <v>0</v>
      </c>
      <c r="F183" s="89">
        <v>0</v>
      </c>
      <c r="G183" s="89">
        <v>0</v>
      </c>
      <c r="H183" s="89">
        <v>0</v>
      </c>
      <c r="I183" s="89">
        <v>0</v>
      </c>
      <c r="J183" s="89">
        <v>0</v>
      </c>
      <c r="K183" s="89">
        <v>0</v>
      </c>
      <c r="L183" s="89">
        <v>0</v>
      </c>
      <c r="M183" s="89">
        <v>0</v>
      </c>
    </row>
    <row r="184" spans="1:13" ht="17.25" thickBot="1">
      <c r="A184" s="81" t="s">
        <v>39</v>
      </c>
      <c r="B184" s="83">
        <v>35</v>
      </c>
      <c r="C184" s="80">
        <f aca="true" t="shared" si="48" ref="C184:M184">C185+C189</f>
        <v>4780.1900000000005</v>
      </c>
      <c r="D184" s="142">
        <f t="shared" si="48"/>
        <v>41428.75</v>
      </c>
      <c r="E184" s="80">
        <f t="shared" si="48"/>
        <v>55000</v>
      </c>
      <c r="F184" s="80">
        <f t="shared" si="48"/>
        <v>305000</v>
      </c>
      <c r="G184" s="80">
        <f t="shared" si="48"/>
        <v>285000</v>
      </c>
      <c r="H184" s="80">
        <f t="shared" si="48"/>
        <v>265000</v>
      </c>
      <c r="I184" s="80">
        <f t="shared" si="48"/>
        <v>245000</v>
      </c>
      <c r="J184" s="80">
        <f t="shared" si="48"/>
        <v>225000</v>
      </c>
      <c r="K184" s="80">
        <f t="shared" si="48"/>
        <v>205000</v>
      </c>
      <c r="L184" s="80">
        <f t="shared" si="48"/>
        <v>185000</v>
      </c>
      <c r="M184" s="80">
        <f t="shared" si="48"/>
        <v>165000</v>
      </c>
    </row>
    <row r="185" spans="1:13" ht="17.25" thickBot="1">
      <c r="A185" s="90" t="s">
        <v>40</v>
      </c>
      <c r="B185" s="94">
        <v>36</v>
      </c>
      <c r="C185" s="92">
        <v>6.13</v>
      </c>
      <c r="D185" s="146">
        <v>22241.44</v>
      </c>
      <c r="E185" s="92">
        <v>50000</v>
      </c>
      <c r="F185" s="92">
        <v>300000</v>
      </c>
      <c r="G185" s="92">
        <v>280000</v>
      </c>
      <c r="H185" s="92">
        <v>260000</v>
      </c>
      <c r="I185" s="92">
        <v>240000</v>
      </c>
      <c r="J185" s="92">
        <v>220000</v>
      </c>
      <c r="K185" s="92">
        <v>200000</v>
      </c>
      <c r="L185" s="92">
        <v>180000</v>
      </c>
      <c r="M185" s="92">
        <v>160000</v>
      </c>
    </row>
    <row r="186" spans="1:13" ht="17.25" thickBot="1">
      <c r="A186" s="86" t="s">
        <v>41</v>
      </c>
      <c r="B186" s="83">
        <v>37</v>
      </c>
      <c r="C186" s="105" t="s">
        <v>164</v>
      </c>
      <c r="D186" s="147" t="s">
        <v>164</v>
      </c>
      <c r="E186" s="106" t="s">
        <v>164</v>
      </c>
      <c r="F186" s="106" t="s">
        <v>164</v>
      </c>
      <c r="G186" s="106" t="s">
        <v>164</v>
      </c>
      <c r="H186" s="106" t="s">
        <v>164</v>
      </c>
      <c r="I186" s="106" t="s">
        <v>164</v>
      </c>
      <c r="J186" s="106" t="s">
        <v>164</v>
      </c>
      <c r="K186" s="106" t="s">
        <v>164</v>
      </c>
      <c r="L186" s="106" t="s">
        <v>164</v>
      </c>
      <c r="M186" s="106" t="s">
        <v>164</v>
      </c>
    </row>
    <row r="187" spans="1:13" ht="17.25" thickBot="1">
      <c r="A187" s="88" t="s">
        <v>42</v>
      </c>
      <c r="B187" s="82">
        <v>38</v>
      </c>
      <c r="C187" s="105" t="s">
        <v>164</v>
      </c>
      <c r="D187" s="148" t="s">
        <v>164</v>
      </c>
      <c r="E187" s="104" t="s">
        <v>164</v>
      </c>
      <c r="F187" s="104" t="s">
        <v>164</v>
      </c>
      <c r="G187" s="104" t="s">
        <v>164</v>
      </c>
      <c r="H187" s="104" t="s">
        <v>164</v>
      </c>
      <c r="I187" s="104" t="s">
        <v>164</v>
      </c>
      <c r="J187" s="104" t="s">
        <v>164</v>
      </c>
      <c r="K187" s="104" t="s">
        <v>164</v>
      </c>
      <c r="L187" s="104" t="s">
        <v>164</v>
      </c>
      <c r="M187" s="104" t="s">
        <v>164</v>
      </c>
    </row>
    <row r="188" spans="1:13" ht="17.25" thickBot="1">
      <c r="A188" s="90" t="s">
        <v>43</v>
      </c>
      <c r="B188" s="83">
        <v>39</v>
      </c>
      <c r="C188" s="105" t="s">
        <v>164</v>
      </c>
      <c r="D188" s="147" t="s">
        <v>164</v>
      </c>
      <c r="E188" s="106" t="s">
        <v>164</v>
      </c>
      <c r="F188" s="106" t="s">
        <v>164</v>
      </c>
      <c r="G188" s="106" t="s">
        <v>164</v>
      </c>
      <c r="H188" s="106" t="s">
        <v>164</v>
      </c>
      <c r="I188" s="106" t="s">
        <v>164</v>
      </c>
      <c r="J188" s="106" t="s">
        <v>164</v>
      </c>
      <c r="K188" s="106" t="s">
        <v>164</v>
      </c>
      <c r="L188" s="106" t="s">
        <v>164</v>
      </c>
      <c r="M188" s="106" t="s">
        <v>164</v>
      </c>
    </row>
    <row r="189" spans="1:13" ht="17.25" thickBot="1">
      <c r="A189" s="88" t="s">
        <v>44</v>
      </c>
      <c r="B189" s="94">
        <v>40</v>
      </c>
      <c r="C189" s="89">
        <v>4774.06</v>
      </c>
      <c r="D189" s="144">
        <v>19187.31</v>
      </c>
      <c r="E189" s="89">
        <v>5000</v>
      </c>
      <c r="F189" s="89">
        <v>5000</v>
      </c>
      <c r="G189" s="89">
        <v>5000</v>
      </c>
      <c r="H189" s="89">
        <v>5000</v>
      </c>
      <c r="I189" s="89">
        <v>5000</v>
      </c>
      <c r="J189" s="89">
        <v>5000</v>
      </c>
      <c r="K189" s="89">
        <v>5000</v>
      </c>
      <c r="L189" s="89">
        <v>5000</v>
      </c>
      <c r="M189" s="89">
        <v>5000</v>
      </c>
    </row>
    <row r="190" spans="1:13" ht="24.75" thickBot="1">
      <c r="A190" s="81" t="s">
        <v>45</v>
      </c>
      <c r="B190" s="83">
        <v>41</v>
      </c>
      <c r="C190" s="80">
        <f aca="true" t="shared" si="49" ref="C190:M190">C175+C176-C184</f>
        <v>2128354.359999997</v>
      </c>
      <c r="D190" s="142">
        <f t="shared" si="49"/>
        <v>770715.0000000026</v>
      </c>
      <c r="E190" s="80">
        <f t="shared" si="49"/>
        <v>1630000</v>
      </c>
      <c r="F190" s="80">
        <f t="shared" si="49"/>
        <v>2455000</v>
      </c>
      <c r="G190" s="80">
        <f t="shared" si="49"/>
        <v>2408000</v>
      </c>
      <c r="H190" s="80">
        <f t="shared" si="49"/>
        <v>2255000</v>
      </c>
      <c r="I190" s="80">
        <f t="shared" si="49"/>
        <v>2095000</v>
      </c>
      <c r="J190" s="80">
        <f t="shared" si="49"/>
        <v>2225000</v>
      </c>
      <c r="K190" s="80">
        <f t="shared" si="49"/>
        <v>2055000</v>
      </c>
      <c r="L190" s="80">
        <f t="shared" si="49"/>
        <v>2075000</v>
      </c>
      <c r="M190" s="80">
        <f t="shared" si="49"/>
        <v>1800000</v>
      </c>
    </row>
    <row r="191" spans="1:13" ht="24.75" thickBot="1">
      <c r="A191" s="84" t="s">
        <v>46</v>
      </c>
      <c r="B191" s="94">
        <v>42</v>
      </c>
      <c r="C191" s="85">
        <f aca="true" t="shared" si="50" ref="C191:M191">C192</f>
        <v>10948</v>
      </c>
      <c r="D191" s="149">
        <f t="shared" si="50"/>
        <v>0</v>
      </c>
      <c r="E191" s="107">
        <f t="shared" si="50"/>
        <v>0</v>
      </c>
      <c r="F191" s="107">
        <f t="shared" si="50"/>
        <v>0</v>
      </c>
      <c r="G191" s="107">
        <f t="shared" si="50"/>
        <v>0</v>
      </c>
      <c r="H191" s="107">
        <f t="shared" si="50"/>
        <v>0</v>
      </c>
      <c r="I191" s="107">
        <f t="shared" si="50"/>
        <v>0</v>
      </c>
      <c r="J191" s="107">
        <f t="shared" si="50"/>
        <v>0</v>
      </c>
      <c r="K191" s="107">
        <f t="shared" si="50"/>
        <v>0</v>
      </c>
      <c r="L191" s="107">
        <f t="shared" si="50"/>
        <v>0</v>
      </c>
      <c r="M191" s="107">
        <f t="shared" si="50"/>
        <v>0</v>
      </c>
    </row>
    <row r="192" spans="1:13" ht="17.25" thickBot="1">
      <c r="A192" s="88" t="s">
        <v>47</v>
      </c>
      <c r="B192" s="83">
        <v>43</v>
      </c>
      <c r="C192" s="89">
        <v>10948</v>
      </c>
      <c r="D192" s="146">
        <v>0</v>
      </c>
      <c r="E192" s="92">
        <v>0</v>
      </c>
      <c r="F192" s="92">
        <v>0</v>
      </c>
      <c r="G192" s="92">
        <v>0</v>
      </c>
      <c r="H192" s="92">
        <v>0</v>
      </c>
      <c r="I192" s="92">
        <v>0</v>
      </c>
      <c r="J192" s="92">
        <v>0</v>
      </c>
      <c r="K192" s="92">
        <v>0</v>
      </c>
      <c r="L192" s="92">
        <v>0</v>
      </c>
      <c r="M192" s="92">
        <v>0</v>
      </c>
    </row>
    <row r="193" spans="1:13" ht="17.25" thickBot="1">
      <c r="A193" s="90" t="s">
        <v>48</v>
      </c>
      <c r="B193" s="82">
        <v>44</v>
      </c>
      <c r="C193" s="106" t="s">
        <v>164</v>
      </c>
      <c r="D193" s="144">
        <v>0</v>
      </c>
      <c r="E193" s="89">
        <v>0</v>
      </c>
      <c r="F193" s="89">
        <v>0</v>
      </c>
      <c r="G193" s="89">
        <v>0</v>
      </c>
      <c r="H193" s="89">
        <v>0</v>
      </c>
      <c r="I193" s="89">
        <v>0</v>
      </c>
      <c r="J193" s="89">
        <v>0</v>
      </c>
      <c r="K193" s="89">
        <v>0</v>
      </c>
      <c r="L193" s="89">
        <v>0</v>
      </c>
      <c r="M193" s="89">
        <v>0</v>
      </c>
    </row>
    <row r="194" spans="1:13" ht="17.25" thickBot="1">
      <c r="A194" s="81" t="s">
        <v>49</v>
      </c>
      <c r="B194" s="83">
        <v>45</v>
      </c>
      <c r="C194" s="80">
        <f>C190+C191</f>
        <v>2139302.359999997</v>
      </c>
      <c r="D194" s="142">
        <f aca="true" t="shared" si="51" ref="D194:M194">D190</f>
        <v>770715.0000000026</v>
      </c>
      <c r="E194" s="80">
        <f t="shared" si="51"/>
        <v>1630000</v>
      </c>
      <c r="F194" s="80">
        <f t="shared" si="51"/>
        <v>2455000</v>
      </c>
      <c r="G194" s="80">
        <f t="shared" si="51"/>
        <v>2408000</v>
      </c>
      <c r="H194" s="80">
        <f t="shared" si="51"/>
        <v>2255000</v>
      </c>
      <c r="I194" s="80">
        <f t="shared" si="51"/>
        <v>2095000</v>
      </c>
      <c r="J194" s="80">
        <f t="shared" si="51"/>
        <v>2225000</v>
      </c>
      <c r="K194" s="80">
        <f t="shared" si="51"/>
        <v>2055000</v>
      </c>
      <c r="L194" s="80">
        <f t="shared" si="51"/>
        <v>2075000</v>
      </c>
      <c r="M194" s="80">
        <f t="shared" si="51"/>
        <v>1800000</v>
      </c>
    </row>
    <row r="195" spans="1:13" ht="17.25" thickBot="1">
      <c r="A195" s="81" t="s">
        <v>50</v>
      </c>
      <c r="B195" s="94">
        <v>46</v>
      </c>
      <c r="C195" s="87">
        <v>14834</v>
      </c>
      <c r="D195" s="143">
        <v>27892</v>
      </c>
      <c r="E195" s="87">
        <v>30000</v>
      </c>
      <c r="F195" s="87">
        <v>35000</v>
      </c>
      <c r="G195" s="87">
        <v>35000</v>
      </c>
      <c r="H195" s="87">
        <v>35000</v>
      </c>
      <c r="I195" s="87">
        <v>40000</v>
      </c>
      <c r="J195" s="87">
        <v>40000</v>
      </c>
      <c r="K195" s="87">
        <v>40000</v>
      </c>
      <c r="L195" s="87">
        <v>45000</v>
      </c>
      <c r="M195" s="87">
        <v>45000</v>
      </c>
    </row>
    <row r="196" spans="1:13" ht="36.75" thickBot="1">
      <c r="A196" s="97" t="s">
        <v>51</v>
      </c>
      <c r="B196" s="83">
        <v>47</v>
      </c>
      <c r="C196" s="106" t="s">
        <v>164</v>
      </c>
      <c r="D196" s="147" t="s">
        <v>164</v>
      </c>
      <c r="E196" s="106" t="s">
        <v>164</v>
      </c>
      <c r="F196" s="106" t="s">
        <v>164</v>
      </c>
      <c r="G196" s="106" t="s">
        <v>164</v>
      </c>
      <c r="H196" s="106" t="s">
        <v>164</v>
      </c>
      <c r="I196" s="106" t="s">
        <v>164</v>
      </c>
      <c r="J196" s="106" t="s">
        <v>164</v>
      </c>
      <c r="K196" s="106" t="s">
        <v>164</v>
      </c>
      <c r="L196" s="106" t="s">
        <v>164</v>
      </c>
      <c r="M196" s="106" t="s">
        <v>164</v>
      </c>
    </row>
    <row r="197" spans="1:13" ht="17.25" thickBot="1">
      <c r="A197" s="81" t="s">
        <v>52</v>
      </c>
      <c r="B197" s="83">
        <v>48</v>
      </c>
      <c r="C197" s="80">
        <f aca="true" t="shared" si="52" ref="C197:M197">C194-C195</f>
        <v>2124468.359999997</v>
      </c>
      <c r="D197" s="142">
        <f t="shared" si="52"/>
        <v>742823.0000000026</v>
      </c>
      <c r="E197" s="80">
        <f t="shared" si="52"/>
        <v>1600000</v>
      </c>
      <c r="F197" s="80">
        <f t="shared" si="52"/>
        <v>2420000</v>
      </c>
      <c r="G197" s="80">
        <f t="shared" si="52"/>
        <v>2373000</v>
      </c>
      <c r="H197" s="80">
        <f t="shared" si="52"/>
        <v>2220000</v>
      </c>
      <c r="I197" s="80">
        <f t="shared" si="52"/>
        <v>2055000</v>
      </c>
      <c r="J197" s="80">
        <f t="shared" si="52"/>
        <v>2185000</v>
      </c>
      <c r="K197" s="80">
        <f t="shared" si="52"/>
        <v>2015000</v>
      </c>
      <c r="L197" s="80">
        <f t="shared" si="52"/>
        <v>2030000</v>
      </c>
      <c r="M197" s="80">
        <f t="shared" si="52"/>
        <v>1755000</v>
      </c>
    </row>
  </sheetData>
  <sheetProtection/>
  <mergeCells count="6">
    <mergeCell ref="A146:B147"/>
    <mergeCell ref="A148:B148"/>
    <mergeCell ref="A88:B89"/>
    <mergeCell ref="A90:B90"/>
    <mergeCell ref="A10:B10"/>
    <mergeCell ref="A8:B9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8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cp:keywords/>
  <dc:description/>
  <cp:lastModifiedBy>Aleksandra Kulesza</cp:lastModifiedBy>
  <cp:lastPrinted>2015-07-03T07:55:42Z</cp:lastPrinted>
  <dcterms:created xsi:type="dcterms:W3CDTF">2012-04-04T13:49:14Z</dcterms:created>
  <dcterms:modified xsi:type="dcterms:W3CDTF">2015-07-10T09:13:42Z</dcterms:modified>
  <cp:category/>
  <cp:version/>
  <cp:contentType/>
  <cp:contentStatus/>
</cp:coreProperties>
</file>